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680" activeTab="1"/>
  </bookViews>
  <sheets>
    <sheet name="BDI" sheetId="1" r:id="rId1"/>
    <sheet name="SINTÉTICO" sheetId="2" r:id="rId2"/>
    <sheet name="CRONOGRAMA" sheetId="3" r:id="rId3"/>
  </sheets>
  <definedNames>
    <definedName name="_xlnm.Print_Area" localSheetId="0">'BDI'!$A$1:$C$33</definedName>
    <definedName name="_xlnm.Print_Area" localSheetId="2">'CRONOGRAMA'!$A$1:$I$34</definedName>
    <definedName name="_xlnm.Print_Titles" localSheetId="1">'SINTÉTICO'!$1:$11</definedName>
  </definedNames>
  <calcPr fullCalcOnLoad="1"/>
</workbook>
</file>

<file path=xl/sharedStrings.xml><?xml version="1.0" encoding="utf-8"?>
<sst xmlns="http://schemas.openxmlformats.org/spreadsheetml/2006/main" count="378" uniqueCount="292">
  <si>
    <t>Orçamento Sintético Global</t>
  </si>
  <si>
    <t>OBRA :</t>
  </si>
  <si>
    <t>ORÇAMENTO :</t>
  </si>
  <si>
    <t>LOCAL :</t>
  </si>
  <si>
    <t>DESCRIÇÃO</t>
  </si>
  <si>
    <t>UNIDADE</t>
  </si>
  <si>
    <t>QUANT.</t>
  </si>
  <si>
    <t>PREÇO(R$)</t>
  </si>
  <si>
    <t>PREÇO TOTAL (R$)</t>
  </si>
  <si>
    <t>SERVIÇOS INICIAIS E CANTEIRO DE OBRAS</t>
  </si>
  <si>
    <t>73805/001U</t>
  </si>
  <si>
    <t>BARRACAO DE OBRA PARA ALOJAMENTO/ESCRITORIO, PISO EM PINHO 3A, PAREDES EM COMPENSADO 10MM, COBERTURA EM TELHA AMIANTO 6MM, INCLUSO INSTALACOES ELETRICAS E ESQUADRIAS</t>
  </si>
  <si>
    <t>M2</t>
  </si>
  <si>
    <t>74209/001U</t>
  </si>
  <si>
    <t>PLACA DE OBRA EM CHAPA DE ACO GALVANIZADO</t>
  </si>
  <si>
    <t>74220/001U</t>
  </si>
  <si>
    <t>TAPUME DE CHAPA DE MADEIRA COMPENSADA (6MM) - PINTURA A CAL - APROVEITAMENTO 2 X</t>
  </si>
  <si>
    <t>LOCAÇÃO DE OBRA</t>
  </si>
  <si>
    <t>02.06.0004C</t>
  </si>
  <si>
    <t>LOCAÇÃO DA OBRA COM AUXÍLIO TOPOGRÁFICO (ÁREA ATÉ 5000 M2)</t>
  </si>
  <si>
    <t>MOVIMENTO DE TERRA</t>
  </si>
  <si>
    <t>ESCAVAÇÃO E COMPACTAÇÃO</t>
  </si>
  <si>
    <t>02.02.0050C</t>
  </si>
  <si>
    <t>APILOAMENTO DE PISO OU FUNDO DE VALAS C/MAÇO DE 30 A 60 KG.</t>
  </si>
  <si>
    <t>74019/001U</t>
  </si>
  <si>
    <t>ESCAVACAO MANUAL (VALAS OU FUNDACOES RASAS)</t>
  </si>
  <si>
    <t>M3</t>
  </si>
  <si>
    <t>FUNDAÇÕES E CONTENÇÕES</t>
  </si>
  <si>
    <t>ALVENARIA DE PEDRA</t>
  </si>
  <si>
    <t>73844/001U</t>
  </si>
  <si>
    <t>MURO DE ARRIMO DE ALVENARIA DE PEDRA ARGAMASSADA</t>
  </si>
  <si>
    <t>74053/001U</t>
  </si>
  <si>
    <t>ALVENARIA EM PEDRA RACHAO OU PEDRA DE MAO, ASSENTADA COM ARGAMASSA TRACO 1:6 (CIMENTO E AREIA)</t>
  </si>
  <si>
    <t>BALDRAME</t>
  </si>
  <si>
    <t>73935/002U</t>
  </si>
  <si>
    <t>ALVENARIA EM TIJOLO CERAMICO FURADO 10X20X20CM, 1 VEZ, ASSENTADO EM ARGAMASSA TRACO 1:5 (CIMENTO E AREIA), E=1CM</t>
  </si>
  <si>
    <t>BLOCO DE CONCRETO (P/CARAMANCHÃO)</t>
  </si>
  <si>
    <t>73907/002U</t>
  </si>
  <si>
    <t>LASTRO DE CONCRETO TRACO 1:2,5:5, ESPESSURA 7CM, PREPARO MECANICO</t>
  </si>
  <si>
    <t>73972/002U</t>
  </si>
  <si>
    <t>CONCRETO ESTRUTURAL FCK=20MPA, VIRADO EM BETONEIRA, NA OBRA, SEM LANÇAMENTO</t>
  </si>
  <si>
    <t>74074/002U</t>
  </si>
  <si>
    <t>FORMA PINHO 3A P/CONCRETO EM FUNDAÇÃO REAPROV 3 VEZES - CORTE/MONTAGEM/ESCORAMENTO/DESFORMA, NÃO INCLUÍDO DEMOLDANTE</t>
  </si>
  <si>
    <t>74157/003U</t>
  </si>
  <si>
    <t>LANCAMENTO/APLICACAO MANUAL DE CONCRETO EM ESTRUTURAS</t>
  </si>
  <si>
    <t>ALVENARIAS E PAINÉIS</t>
  </si>
  <si>
    <t>ALVENARIAS</t>
  </si>
  <si>
    <t>73935/001U</t>
  </si>
  <si>
    <t>ALVENARIA EM TIJOLO CERAMICO FURADO 10X20X20CM, 1/2 VEZ, ASSENTADO EMARGAMASSA TRACO 1:4 (CIMENTO E AREIA),E=1CM</t>
  </si>
  <si>
    <t>REVESTIMENTOS</t>
  </si>
  <si>
    <t>5974U</t>
  </si>
  <si>
    <t>CHAPISCO EM PAREDES TRACO 1:4 (CIMENTO E AREIA), ESPESSURA 0,5CM, PREPARO MECANICO</t>
  </si>
  <si>
    <t>73791/001U</t>
  </si>
  <si>
    <t>PINTURA COM TINTA EM PO INDUSTRIALIZADA DE CAL, PIGMENTO E FIXADOR, DUAS DEMAOS</t>
  </si>
  <si>
    <t>PAVIMENTAÇÃO</t>
  </si>
  <si>
    <t>PISO DE BORRACHA DE PNEU RECICLADO</t>
  </si>
  <si>
    <t>02.06.0040C</t>
  </si>
  <si>
    <t>PISO DE BORRACHA DE PNEU RECICLADO 50x50cm - FORNECIMENTO E ASSENTAMENTO</t>
  </si>
  <si>
    <t>73977/002U</t>
  </si>
  <si>
    <t>REGULARIZACAO DE PISO/BASE EM ARGAMASSA TRACO 1:3 (CIMENTO E AREIA GROSSA SEM PENEIRAR), ESPESSURA 5,0CM, PREPARO MECANICO</t>
  </si>
  <si>
    <t>PISO DRENANTE</t>
  </si>
  <si>
    <t>02.02.0010C</t>
  </si>
  <si>
    <t>PISO DRENANTE 40x40x5cm - FORNECIMENTO E ASSENTAMENTO</t>
  </si>
  <si>
    <t>02.06.0006C</t>
  </si>
  <si>
    <t>CAMADA DE BRITA ARRUMADA A MÃO, COMPLETAMENTE EXECUTADA</t>
  </si>
  <si>
    <t>73615U</t>
  </si>
  <si>
    <t>COLCHAO DE AREIA, INCLUSIVE MAO-DE-OBRA DE ESPALHAMENTO, TRANSPORTE COM CARRO DE MAO E FORNECIMENTO COMERCIAL</t>
  </si>
  <si>
    <t>74031/001U</t>
  </si>
  <si>
    <t>MANTA GEOTEXTIL NÃO-TECIDO 100% POLIESTER</t>
  </si>
  <si>
    <t>PISOS TÁTEIS</t>
  </si>
  <si>
    <t>02.06.0038C</t>
  </si>
  <si>
    <t>PISO PODOTÁTIL PRÉ-MOLDADO 40x40x3,5cm</t>
  </si>
  <si>
    <t>PISO EM CONCRETO PRENSADO</t>
  </si>
  <si>
    <t>02.02.0012C</t>
  </si>
  <si>
    <t>PISO EM CONCRETO PRENSADO, 40X40X1,6CM, ASSENTADA COM ARGAMASSA COLANTE, COM REJUNTE</t>
  </si>
  <si>
    <t>MEIO-FIO</t>
  </si>
  <si>
    <t>72967U</t>
  </si>
  <si>
    <t>MEIO-FIO DE CONCRETO PRE-MOLDADO 12 X 30 CM, SOBRE BASE DE CONCRETO SIMPLES E REJUNTADO COM ARGAMASSA TRACO 1:3 (CIMENTO E AREIA)</t>
  </si>
  <si>
    <t>M</t>
  </si>
  <si>
    <t>ESCADA</t>
  </si>
  <si>
    <t>02.06.0041C</t>
  </si>
  <si>
    <t>PISO EM GRANITO CINZA LEVIGADO ESPESSURA 2CM, ASSENTADO COM ARGAMASSA COLANTE DUPLA COLAGEM, COM REJUNTAMENTO EM CIMENTO BRANCO</t>
  </si>
  <si>
    <t>URBANIZAÇÃO</t>
  </si>
  <si>
    <t>BRINQUEDOS</t>
  </si>
  <si>
    <t>02.06.0042C</t>
  </si>
  <si>
    <t>BRINQUEDO ÓICO - CAVALO</t>
  </si>
  <si>
    <t>UN</t>
  </si>
  <si>
    <t>02.06.0043C</t>
  </si>
  <si>
    <t>BRINQUEDO ÓICO - GIRAFA</t>
  </si>
  <si>
    <t>02.06.0044C</t>
  </si>
  <si>
    <t>BRINQUEDO ÓICO - COBRA</t>
  </si>
  <si>
    <t>02.06.0045C</t>
  </si>
  <si>
    <t>BRINQUEDO PNEUS PACTA</t>
  </si>
  <si>
    <t>02.06.0046C</t>
  </si>
  <si>
    <t>MINI-CENTRO DE ATIVIDADES</t>
  </si>
  <si>
    <t>BANCOS</t>
  </si>
  <si>
    <t>02.02.0092C</t>
  </si>
  <si>
    <t>BANCO (C=2,40m) - ASSENTO EM ECOBLOCK - APOIADO EM PRÉ-MOLDADOS DE CONCRETO, S/ ENCOSTO.</t>
  </si>
  <si>
    <t>02.02.0093C</t>
  </si>
  <si>
    <t>BANCO (C=2,40m) - ASSENTO EM ECOBLOCK - APOIADO EM PRÉ-MOLDADOS DE CONCRETO, C/ ENCOSTO.</t>
  </si>
  <si>
    <t>02.06.0047C</t>
  </si>
  <si>
    <t>BANCO QUADRADO - ASSENTO EM ECOBLOCK - APOIADO SOBRE BASES DE GRANITO, S/ ENCOSTO (TREMEMBÉS).</t>
  </si>
  <si>
    <t>02.06.0048C</t>
  </si>
  <si>
    <t>BANCO "T" EM ALVENARIA E CONCRETO</t>
  </si>
  <si>
    <t>CARAMANCHÃO DE MADEIRA</t>
  </si>
  <si>
    <t>02.06.0051C</t>
  </si>
  <si>
    <t>DIVERSOS</t>
  </si>
  <si>
    <t>02.06.0049C</t>
  </si>
  <si>
    <t>LIXEIRA (50x50) PRÉ-MOLDADA EM CONCRETO ARMADO</t>
  </si>
  <si>
    <t>PAISAGISMO</t>
  </si>
  <si>
    <t>02.06.0007C</t>
  </si>
  <si>
    <t>GRAMA EM PLACAS TIPO ESMERALDA (FORNECIMENTO, PREPARO DO SOLO E PLANTIO)</t>
  </si>
  <si>
    <t>ÁRVORES</t>
  </si>
  <si>
    <t>73967/002U</t>
  </si>
  <si>
    <t>PLANTIO DE ARVORE COM ALTURA MAIOR DO QUE 2,00 METROS</t>
  </si>
  <si>
    <t>PALMEIRAS</t>
  </si>
  <si>
    <t>02.06.0009C</t>
  </si>
  <si>
    <t>TREPADEIRAS</t>
  </si>
  <si>
    <t>02.06.0039</t>
  </si>
  <si>
    <t>HERBÁCEAS / TREPADEIRAS C/ TUTOR E ADUBO E C/</t>
  </si>
  <si>
    <t>Volare 13 - PINI</t>
  </si>
  <si>
    <t>CÓDIGO</t>
  </si>
  <si>
    <t>TAXAS: LS= 123,31%</t>
  </si>
  <si>
    <t>ITEM</t>
  </si>
  <si>
    <t>LARGO DOS TREMEMBÉS</t>
  </si>
  <si>
    <t>SUBTOTAL (Atividade):</t>
  </si>
  <si>
    <t xml:space="preserve">SUBTOTAL GERAL: </t>
  </si>
  <si>
    <t>BDI (24,98%):</t>
  </si>
  <si>
    <t>TOTAL GERAL:</t>
  </si>
  <si>
    <t>PRAIA DE IRACEMA - FORTALEZA/CE</t>
  </si>
  <si>
    <t>1.0</t>
  </si>
  <si>
    <t>1.1.1</t>
  </si>
  <si>
    <t>1.1.2</t>
  </si>
  <si>
    <t>1.1.3</t>
  </si>
  <si>
    <t>1.2.1</t>
  </si>
  <si>
    <t>2.1.1</t>
  </si>
  <si>
    <t>2.1.2</t>
  </si>
  <si>
    <t>3.1.1</t>
  </si>
  <si>
    <t>3.1.2</t>
  </si>
  <si>
    <t>3.2.1</t>
  </si>
  <si>
    <t>3.3.1</t>
  </si>
  <si>
    <t>3.3.2</t>
  </si>
  <si>
    <t>3.3.3</t>
  </si>
  <si>
    <t>3.3.4</t>
  </si>
  <si>
    <t>4.1.1</t>
  </si>
  <si>
    <t>4.2.1</t>
  </si>
  <si>
    <t>4.2.2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</si>
  <si>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</si>
  <si>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</si>
  <si>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</si>
  <si>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</si>
  <si>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</si>
  <si>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</si>
  <si>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</si>
  <si>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</si>
  <si>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5.3.2</t>
  </si>
  <si>
    <t>5.4.1</t>
  </si>
  <si>
    <t>5.4.2</t>
  </si>
  <si>
    <t>5.4.3</t>
  </si>
  <si>
    <t>5.5.1</t>
  </si>
  <si>
    <t>5.6.1</t>
  </si>
  <si>
    <t>5.6.2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</si>
  <si>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</si>
  <si>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</si>
  <si>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</si>
  <si>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</si>
  <si>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</si>
  <si>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</si>
  <si>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</si>
  <si>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</si>
  <si>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</si>
  <si>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6.3.1</t>
  </si>
  <si>
    <t>6.4.1</t>
  </si>
  <si>
    <t>7.1.1</t>
  </si>
  <si>
    <t>7.2.1</t>
  </si>
  <si>
    <t>7.3.1</t>
  </si>
  <si>
    <t>7.4.1</t>
  </si>
  <si>
    <t>7.0</t>
  </si>
  <si>
    <t>6.0</t>
  </si>
  <si>
    <t>5.0</t>
  </si>
  <si>
    <t>4.0</t>
  </si>
  <si>
    <t>3.0</t>
  </si>
  <si>
    <t>2.0</t>
  </si>
  <si>
    <t>PREFEITURA MUNICIPAL DE FORTALEZA</t>
  </si>
  <si>
    <t>PLANILHA DE COMPOSIÇÃO DE BDI</t>
  </si>
  <si>
    <t xml:space="preserve">DISCRIMINAÇÃO </t>
  </si>
  <si>
    <t>PERC.     (%)</t>
  </si>
  <si>
    <t xml:space="preserve"> Despesas Indiretas</t>
  </si>
  <si>
    <t>A-1</t>
  </si>
  <si>
    <t>Garantia</t>
  </si>
  <si>
    <t>A-2</t>
  </si>
  <si>
    <t>Risco</t>
  </si>
  <si>
    <t>A-3</t>
  </si>
  <si>
    <t>Despesas Financeiras</t>
  </si>
  <si>
    <t>A-4</t>
  </si>
  <si>
    <t>Administração central</t>
  </si>
  <si>
    <t>Total do Grupo A =</t>
  </si>
  <si>
    <t>Benefício</t>
  </si>
  <si>
    <t>B-1</t>
  </si>
  <si>
    <t>LUCRO</t>
  </si>
  <si>
    <t>Total do Grupo B =</t>
  </si>
  <si>
    <t>Impostos</t>
  </si>
  <si>
    <t>C-1</t>
  </si>
  <si>
    <t>PIS</t>
  </si>
  <si>
    <t>C-2</t>
  </si>
  <si>
    <t>COFINS</t>
  </si>
  <si>
    <t>C-3</t>
  </si>
  <si>
    <t>ISS (*)</t>
  </si>
  <si>
    <t>Total do Grupo C =</t>
  </si>
  <si>
    <t>Fórmula Para Cálculo do B.D.I</t>
  </si>
  <si>
    <t>BDI = { [ (1 + (A/100)) X  (1 + (B/100)) / (1 – (C/100)) ] – 1 } X 100</t>
  </si>
  <si>
    <t>Bonificação Sobre Despesas indiretas (B.D.I) =</t>
  </si>
  <si>
    <t>Prefeitura Municipal de Fortaleza</t>
  </si>
  <si>
    <t>CRONOGRAMA FÍSICO-FINANCEIRO</t>
  </si>
  <si>
    <t>Item</t>
  </si>
  <si>
    <t>Descrição</t>
  </si>
  <si>
    <t>Valor</t>
  </si>
  <si>
    <t>BDI</t>
  </si>
  <si>
    <t>Valor total</t>
  </si>
  <si>
    <t>Dias</t>
  </si>
  <si>
    <t>1.</t>
  </si>
  <si>
    <t>2.</t>
  </si>
  <si>
    <t>3.</t>
  </si>
  <si>
    <t>4.</t>
  </si>
  <si>
    <t>5.</t>
  </si>
  <si>
    <t>6.</t>
  </si>
  <si>
    <t>7.</t>
  </si>
  <si>
    <t>8.</t>
  </si>
  <si>
    <t>SERVIÇOS FINAIS</t>
  </si>
  <si>
    <t>VALOR TOTAL</t>
  </si>
  <si>
    <t>PRAZO DA OBRA - 120 DIAS</t>
  </si>
  <si>
    <t>% ACUM.</t>
  </si>
  <si>
    <t>8.0</t>
  </si>
  <si>
    <t>DIVERSOS E SERVIÇOS FINAIS</t>
  </si>
  <si>
    <t>8.1</t>
  </si>
  <si>
    <t>8.1.1</t>
  </si>
  <si>
    <t>9537U</t>
  </si>
  <si>
    <t>LIMPEZA FINAL DA OBRA</t>
  </si>
  <si>
    <t>1.1</t>
  </si>
  <si>
    <t>1.2</t>
  </si>
  <si>
    <t>2.1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</si>
  <si>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</si>
  <si>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</si>
  <si>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</si>
  <si>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</si>
  <si>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</si>
  <si>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</si>
  <si>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</si>
  <si>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</si>
  <si>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</si>
  <si>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</si>
  <si>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</si>
  <si>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</si>
  <si>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</si>
  <si>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</si>
  <si>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</si>
  <si>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</si>
  <si>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</si>
  <si>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</si>
  <si>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7.3.2</t>
  </si>
  <si>
    <t>02.06.0069C</t>
  </si>
  <si>
    <t>7.3.3</t>
  </si>
  <si>
    <t>02.06.0072C</t>
  </si>
  <si>
    <t>7.4</t>
  </si>
  <si>
    <t>Data: 13/07/2012</t>
  </si>
  <si>
    <t>DATA BASE - REGIÃO: SINAPI - Fortaleza/CE (MES: Maio/12)</t>
  </si>
  <si>
    <t>F019-ORC-R5</t>
  </si>
  <si>
    <t>SERVIÇOS PRÉ-LIMINARES</t>
  </si>
  <si>
    <t>Observação:</t>
  </si>
  <si>
    <t>REF. SEINFRA-CE - C2873 - 017</t>
  </si>
  <si>
    <t>REF.- SEINFRA-CE - C0095 - 017.</t>
  </si>
  <si>
    <t>REF. COTAÇÃO VERDEAL (www.verdeal.com.br)</t>
  </si>
  <si>
    <t>COTAÇÃO TECNOGRAN</t>
  </si>
  <si>
    <t>REF. SINAPE INSUMO - MAIO_2011 - 4718</t>
  </si>
  <si>
    <t>REF. COTAÇÃO TECNOGRAN</t>
  </si>
  <si>
    <t>REF. SINAPI 72138U MODIFICADO</t>
  </si>
  <si>
    <t>REF- JCA - 17/06/2011.</t>
  </si>
  <si>
    <t>FORRAÇÕES</t>
  </si>
  <si>
    <t>REF. SEINF-FOR - 020.003.0022 - 10.05.2011</t>
  </si>
  <si>
    <t>7.1.2</t>
  </si>
  <si>
    <t>02.06.0031C</t>
  </si>
  <si>
    <t>PLANTIO DE FORRAÇÃO, EM CANTEIRO ATÉ 25 CM DE PROFUNDIDADE</t>
  </si>
  <si>
    <t>TCPO-030.008.002.054</t>
  </si>
  <si>
    <t>PALMEIRAS (COQUEIRO) C/ TUTOR E ADUBO - 4,00M</t>
  </si>
  <si>
    <t>REF. SEINFRA C3061 (MODIFICADO) - COTAÇÃO COM A VILLA FLOR EXP. COM.LTDA - DATA: 11/07/12</t>
  </si>
  <si>
    <t>PALMEIRAS (CARNAÚBA) C/ TUTOR E ADUBO - 4,00M</t>
  </si>
  <si>
    <t>PALMEIRAS (FALSA PINANGA E IMPERIAL) C/ TUTOR E ADUBO - 3,00M</t>
  </si>
  <si>
    <t>REF. SEINF 020.003.023 - 14.07.11</t>
  </si>
  <si>
    <t>URBANIZAÇÃO DE ÁREA PÚBLICA, RUA TABAJARAS Nº 451, LARGO DOS TREMEMBÉS</t>
  </si>
  <si>
    <t>ANEXO III</t>
  </si>
  <si>
    <t>URBANIZAÇÃO DE ÁREA PÚBLICA, RUA TABAJARAS Nº 451,LARGO TREMEMBÉS</t>
  </si>
  <si>
    <t>ANEXO II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</si>
</sst>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/>
      <right style="thin"/>
      <top/>
      <bottom style="thin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220">
    <xf numFmtId="0" fontId="0" fillId="0" borderId="0" xfId="0" applyAlignment="1">
      <alignment/>
    </xf>
    <xf numFmtId="49" fontId="6" fillId="24" borderId="10" xfId="50" applyNumberFormat="1" applyFont="1" applyFill="1" applyBorder="1" applyAlignment="1">
      <alignment horizontal="left" vertical="center"/>
      <protection/>
    </xf>
    <xf numFmtId="49" fontId="6" fillId="24" borderId="0" xfId="50" applyNumberFormat="1" applyFont="1" applyFill="1" applyBorder="1" applyAlignment="1">
      <alignment horizontal="left" vertical="center"/>
      <protection/>
    </xf>
    <xf numFmtId="49" fontId="6" fillId="24" borderId="11" xfId="50" applyNumberFormat="1" applyFont="1" applyFill="1" applyBorder="1" applyAlignment="1">
      <alignment horizontal="left" vertical="center"/>
      <protection/>
    </xf>
    <xf numFmtId="0" fontId="5" fillId="24" borderId="0" xfId="50" applyFont="1" applyFill="1" applyAlignment="1" applyProtection="1">
      <alignment vertical="center"/>
      <protection locked="0"/>
    </xf>
    <xf numFmtId="0" fontId="6" fillId="24" borderId="12" xfId="57" applyNumberFormat="1" applyFont="1" applyFill="1" applyBorder="1" applyAlignment="1" applyProtection="1">
      <alignment vertical="center" wrapText="1"/>
      <protection locked="0"/>
    </xf>
    <xf numFmtId="43" fontId="6" fillId="16" borderId="13" xfId="57" applyFont="1" applyFill="1" applyBorder="1" applyAlignment="1" applyProtection="1">
      <alignment horizontal="center" vertical="center" wrapText="1"/>
      <protection locked="0"/>
    </xf>
    <xf numFmtId="10" fontId="6" fillId="16" borderId="14" xfId="57" applyNumberFormat="1" applyFont="1" applyFill="1" applyBorder="1" applyAlignment="1" applyProtection="1">
      <alignment horizontal="center" vertical="center" wrapText="1"/>
      <protection locked="0"/>
    </xf>
    <xf numFmtId="0" fontId="6" fillId="16" borderId="15" xfId="50" applyFont="1" applyFill="1" applyBorder="1" applyAlignment="1" applyProtection="1">
      <alignment horizontal="center" vertical="center" wrapText="1"/>
      <protection locked="0"/>
    </xf>
    <xf numFmtId="0" fontId="6" fillId="16" borderId="16" xfId="50" applyFont="1" applyFill="1" applyBorder="1" applyAlignment="1" applyProtection="1">
      <alignment horizontal="center" vertical="center" wrapText="1"/>
      <protection locked="0"/>
    </xf>
    <xf numFmtId="0" fontId="6" fillId="16" borderId="17" xfId="50" applyFont="1" applyFill="1" applyBorder="1" applyAlignment="1" applyProtection="1">
      <alignment horizontal="center" vertical="center" wrapText="1"/>
      <protection locked="0"/>
    </xf>
    <xf numFmtId="9" fontId="5" fillId="0" borderId="18" xfId="53" applyFont="1" applyFill="1" applyBorder="1" applyAlignment="1" applyProtection="1">
      <alignment horizontal="center" vertical="center" wrapText="1"/>
      <protection locked="0"/>
    </xf>
    <xf numFmtId="9" fontId="5" fillId="0" borderId="19" xfId="53" applyFont="1" applyFill="1" applyBorder="1" applyAlignment="1" applyProtection="1">
      <alignment horizontal="center" vertical="center" wrapText="1"/>
      <protection locked="0"/>
    </xf>
    <xf numFmtId="9" fontId="5" fillId="0" borderId="20" xfId="53" applyFont="1" applyFill="1" applyBorder="1" applyAlignment="1" applyProtection="1">
      <alignment horizontal="center" vertical="center" wrapText="1"/>
      <protection locked="0"/>
    </xf>
    <xf numFmtId="0" fontId="5" fillId="25" borderId="21" xfId="50" applyFont="1" applyFill="1" applyBorder="1" applyAlignment="1" applyProtection="1">
      <alignment horizontal="center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5" fillId="0" borderId="23" xfId="50" applyFont="1" applyFill="1" applyBorder="1" applyAlignment="1" applyProtection="1">
      <alignment horizontal="center" vertical="center" wrapText="1"/>
      <protection locked="0"/>
    </xf>
    <xf numFmtId="9" fontId="5" fillId="0" borderId="19" xfId="53" applyFont="1" applyBorder="1" applyAlignment="1" applyProtection="1">
      <alignment horizontal="center" vertical="center" wrapText="1"/>
      <protection locked="0"/>
    </xf>
    <xf numFmtId="0" fontId="5" fillId="25" borderId="22" xfId="50" applyFont="1" applyFill="1" applyBorder="1" applyAlignment="1" applyProtection="1">
      <alignment horizontal="center" vertical="center" wrapText="1"/>
      <protection locked="0"/>
    </xf>
    <xf numFmtId="0" fontId="5" fillId="24" borderId="22" xfId="50" applyFont="1" applyFill="1" applyBorder="1" applyAlignment="1" applyProtection="1">
      <alignment horizontal="center" vertical="center" wrapText="1"/>
      <protection locked="0"/>
    </xf>
    <xf numFmtId="9" fontId="5" fillId="0" borderId="24" xfId="53" applyFont="1" applyBorder="1" applyAlignment="1" applyProtection="1">
      <alignment horizontal="center" vertical="center" wrapText="1"/>
      <protection locked="0"/>
    </xf>
    <xf numFmtId="9" fontId="5" fillId="0" borderId="24" xfId="53" applyFont="1" applyFill="1" applyBorder="1" applyAlignment="1" applyProtection="1">
      <alignment horizontal="center" vertical="center" wrapText="1"/>
      <protection locked="0"/>
    </xf>
    <xf numFmtId="9" fontId="5" fillId="0" borderId="25" xfId="53" applyFont="1" applyFill="1" applyBorder="1" applyAlignment="1" applyProtection="1">
      <alignment horizontal="center" vertical="center" wrapText="1"/>
      <protection locked="0"/>
    </xf>
    <xf numFmtId="9" fontId="5" fillId="0" borderId="18" xfId="53" applyFont="1" applyBorder="1" applyAlignment="1" applyProtection="1">
      <alignment horizontal="center" vertical="center" wrapText="1"/>
      <protection locked="0"/>
    </xf>
    <xf numFmtId="0" fontId="5" fillId="0" borderId="26" xfId="50" applyFont="1" applyFill="1" applyBorder="1" applyAlignment="1" applyProtection="1">
      <alignment horizontal="center" vertical="center" wrapText="1"/>
      <protection locked="0"/>
    </xf>
    <xf numFmtId="9" fontId="5" fillId="0" borderId="27" xfId="53" applyFont="1" applyBorder="1" applyAlignment="1" applyProtection="1">
      <alignment horizontal="center" vertical="center" wrapText="1"/>
      <protection locked="0"/>
    </xf>
    <xf numFmtId="0" fontId="5" fillId="25" borderId="23" xfId="50" applyFont="1" applyFill="1" applyBorder="1" applyAlignment="1" applyProtection="1">
      <alignment horizontal="center" vertical="center" wrapText="1"/>
      <protection locked="0"/>
    </xf>
    <xf numFmtId="0" fontId="5" fillId="0" borderId="21" xfId="50" applyFont="1" applyFill="1" applyBorder="1" applyAlignment="1" applyProtection="1">
      <alignment horizontal="center" vertical="center" wrapText="1"/>
      <protection locked="0"/>
    </xf>
    <xf numFmtId="0" fontId="5" fillId="0" borderId="28" xfId="50" applyFont="1" applyFill="1" applyBorder="1" applyAlignment="1" applyProtection="1">
      <alignment horizontal="center" vertical="center" wrapText="1"/>
      <protection locked="0"/>
    </xf>
    <xf numFmtId="0" fontId="5" fillId="24" borderId="29" xfId="50" applyFont="1" applyFill="1" applyBorder="1" applyAlignment="1" applyProtection="1">
      <alignment vertical="center" wrapText="1"/>
      <protection locked="0"/>
    </xf>
    <xf numFmtId="43" fontId="5" fillId="24" borderId="30" xfId="57" applyFont="1" applyFill="1" applyBorder="1" applyAlignment="1" applyProtection="1">
      <alignment vertical="center" wrapText="1"/>
      <protection locked="0"/>
    </xf>
    <xf numFmtId="43" fontId="5" fillId="24" borderId="31" xfId="57" applyFont="1" applyFill="1" applyBorder="1" applyAlignment="1" applyProtection="1">
      <alignment vertical="center" wrapText="1"/>
      <protection locked="0"/>
    </xf>
    <xf numFmtId="43" fontId="6" fillId="16" borderId="32" xfId="57" applyFont="1" applyFill="1" applyBorder="1" applyAlignment="1" applyProtection="1">
      <alignment horizontal="right" vertical="center" wrapText="1"/>
      <protection locked="0"/>
    </xf>
    <xf numFmtId="10" fontId="5" fillId="24" borderId="15" xfId="50" applyNumberFormat="1" applyFont="1" applyFill="1" applyBorder="1" applyAlignment="1" applyProtection="1">
      <alignment horizontal="center" vertical="center" wrapText="1"/>
      <protection locked="0"/>
    </xf>
    <xf numFmtId="10" fontId="5" fillId="24" borderId="16" xfId="50" applyNumberFormat="1" applyFont="1" applyFill="1" applyBorder="1" applyAlignment="1" applyProtection="1">
      <alignment horizontal="center" vertical="center" wrapText="1"/>
      <protection locked="0"/>
    </xf>
    <xf numFmtId="10" fontId="5" fillId="24" borderId="17" xfId="5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50" applyFont="1" applyFill="1" applyAlignment="1" applyProtection="1">
      <alignment vertical="center" wrapText="1"/>
      <protection locked="0"/>
    </xf>
    <xf numFmtId="0" fontId="5" fillId="24" borderId="0" xfId="50" applyNumberFormat="1" applyFont="1" applyFill="1" applyAlignment="1" applyProtection="1">
      <alignment vertical="center" wrapText="1"/>
      <protection locked="0"/>
    </xf>
    <xf numFmtId="43" fontId="5" fillId="24" borderId="0" xfId="57" applyFont="1" applyFill="1" applyAlignment="1" applyProtection="1">
      <alignment vertical="center" wrapText="1"/>
      <protection locked="0"/>
    </xf>
    <xf numFmtId="0" fontId="5" fillId="24" borderId="0" xfId="50" applyFont="1" applyFill="1" applyAlignment="1" applyProtection="1">
      <alignment horizontal="center" vertical="center" wrapText="1"/>
      <protection locked="0"/>
    </xf>
    <xf numFmtId="0" fontId="1" fillId="24" borderId="0" xfId="50" applyFont="1" applyFill="1" applyAlignment="1" applyProtection="1">
      <alignment vertical="center" wrapText="1"/>
      <protection locked="0"/>
    </xf>
    <xf numFmtId="43" fontId="5" fillId="24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vertical="center" wrapText="1"/>
      <protection locked="0"/>
    </xf>
    <xf numFmtId="0" fontId="5" fillId="0" borderId="0" xfId="50" applyNumberFormat="1" applyFont="1" applyAlignment="1" applyProtection="1">
      <alignment vertical="center" wrapText="1"/>
      <protection locked="0"/>
    </xf>
    <xf numFmtId="43" fontId="5" fillId="0" borderId="0" xfId="57" applyFont="1" applyAlignment="1" applyProtection="1">
      <alignment vertical="center" wrapText="1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vertical="center"/>
      <protection locked="0"/>
    </xf>
    <xf numFmtId="0" fontId="6" fillId="24" borderId="12" xfId="50" applyFont="1" applyFill="1" applyBorder="1" applyAlignment="1" applyProtection="1">
      <alignment horizontal="center" vertical="center" wrapText="1"/>
      <protection locked="0"/>
    </xf>
    <xf numFmtId="0" fontId="6" fillId="24" borderId="0" xfId="50" applyFont="1" applyFill="1" applyBorder="1" applyAlignment="1" applyProtection="1">
      <alignment horizontal="center" vertical="center" wrapText="1"/>
      <protection locked="0"/>
    </xf>
    <xf numFmtId="0" fontId="6" fillId="24" borderId="33" xfId="50" applyFont="1" applyFill="1" applyBorder="1" applyAlignment="1" applyProtection="1">
      <alignment horizontal="center" vertical="center" wrapText="1"/>
      <protection locked="0"/>
    </xf>
    <xf numFmtId="44" fontId="5" fillId="0" borderId="34" xfId="50" applyNumberFormat="1" applyFont="1" applyBorder="1" applyAlignment="1" applyProtection="1">
      <alignment horizontal="center" vertical="center" wrapText="1"/>
      <protection locked="0"/>
    </xf>
    <xf numFmtId="44" fontId="5" fillId="0" borderId="35" xfId="50" applyNumberFormat="1" applyFont="1" applyFill="1" applyBorder="1" applyAlignment="1" applyProtection="1">
      <alignment horizontal="center" vertical="center" wrapText="1"/>
      <protection locked="0"/>
    </xf>
    <xf numFmtId="44" fontId="5" fillId="0" borderId="36" xfId="50" applyNumberFormat="1" applyFont="1" applyFill="1" applyBorder="1" applyAlignment="1" applyProtection="1">
      <alignment horizontal="center" vertical="center" wrapText="1"/>
      <protection locked="0"/>
    </xf>
    <xf numFmtId="44" fontId="5" fillId="0" borderId="37" xfId="50" applyNumberFormat="1" applyFont="1" applyFill="1" applyBorder="1" applyAlignment="1" applyProtection="1">
      <alignment horizontal="center" vertical="center" wrapText="1"/>
      <protection locked="0"/>
    </xf>
    <xf numFmtId="44" fontId="5" fillId="0" borderId="38" xfId="50" applyNumberFormat="1" applyFont="1" applyFill="1" applyBorder="1" applyAlignment="1" applyProtection="1">
      <alignment horizontal="center" vertical="center" wrapText="1"/>
      <protection locked="0"/>
    </xf>
    <xf numFmtId="44" fontId="5" fillId="0" borderId="39" xfId="50" applyNumberFormat="1" applyFont="1" applyBorder="1" applyAlignment="1" applyProtection="1">
      <alignment horizontal="center" vertical="center" wrapText="1"/>
      <protection locked="0"/>
    </xf>
    <xf numFmtId="44" fontId="5" fillId="0" borderId="40" xfId="50" applyNumberFormat="1" applyFont="1" applyBorder="1" applyAlignment="1" applyProtection="1">
      <alignment horizontal="center" vertical="center" wrapText="1"/>
      <protection locked="0"/>
    </xf>
    <xf numFmtId="44" fontId="5" fillId="0" borderId="41" xfId="50" applyNumberFormat="1" applyFont="1" applyFill="1" applyBorder="1" applyAlignment="1" applyProtection="1">
      <alignment horizontal="center" vertical="center" wrapText="1"/>
      <protection locked="0"/>
    </xf>
    <xf numFmtId="44" fontId="5" fillId="0" borderId="42" xfId="50" applyNumberFormat="1" applyFont="1" applyFill="1" applyBorder="1" applyAlignment="1" applyProtection="1">
      <alignment horizontal="center" vertical="center" wrapText="1"/>
      <protection locked="0"/>
    </xf>
    <xf numFmtId="49" fontId="5" fillId="16" borderId="43" xfId="50" applyNumberFormat="1" applyFont="1" applyFill="1" applyBorder="1" applyAlignment="1">
      <alignment vertical="center" wrapText="1"/>
      <protection/>
    </xf>
    <xf numFmtId="0" fontId="5" fillId="16" borderId="44" xfId="50" applyNumberFormat="1" applyFont="1" applyFill="1" applyBorder="1" applyAlignment="1">
      <alignment vertical="center" wrapText="1"/>
      <protection/>
    </xf>
    <xf numFmtId="44" fontId="5" fillId="16" borderId="44" xfId="57" applyNumberFormat="1" applyFont="1" applyFill="1" applyBorder="1" applyAlignment="1">
      <alignment vertical="center" wrapText="1"/>
    </xf>
    <xf numFmtId="44" fontId="6" fillId="16" borderId="31" xfId="57" applyNumberFormat="1" applyFont="1" applyFill="1" applyBorder="1" applyAlignment="1">
      <alignment horizontal="right" vertical="center"/>
    </xf>
    <xf numFmtId="44" fontId="6" fillId="16" borderId="32" xfId="57" applyNumberFormat="1" applyFont="1" applyFill="1" applyBorder="1" applyAlignment="1">
      <alignment vertical="center" wrapText="1"/>
    </xf>
    <xf numFmtId="44" fontId="5" fillId="16" borderId="15" xfId="50" applyNumberFormat="1" applyFont="1" applyFill="1" applyBorder="1" applyAlignment="1">
      <alignment horizontal="center" vertical="center" wrapText="1"/>
      <protection/>
    </xf>
    <xf numFmtId="44" fontId="5" fillId="16" borderId="16" xfId="50" applyNumberFormat="1" applyFont="1" applyFill="1" applyBorder="1" applyAlignment="1">
      <alignment horizontal="center" vertical="center" wrapText="1"/>
      <protection/>
    </xf>
    <xf numFmtId="44" fontId="5" fillId="16" borderId="17" xfId="50" applyNumberFormat="1" applyFont="1" applyFill="1" applyBorder="1" applyAlignment="1">
      <alignment horizontal="center" vertical="center" wrapText="1"/>
      <protection/>
    </xf>
    <xf numFmtId="44" fontId="5" fillId="16" borderId="0" xfId="50" applyNumberFormat="1" applyFont="1" applyFill="1" applyBorder="1" applyAlignment="1">
      <alignment horizontal="center" vertical="center" wrapText="1"/>
      <protection/>
    </xf>
    <xf numFmtId="0" fontId="9" fillId="24" borderId="30" xfId="50" applyNumberFormat="1" applyFont="1" applyFill="1" applyBorder="1" applyAlignment="1" applyProtection="1">
      <alignment horizontal="center" vertical="center" wrapText="1"/>
      <protection locked="0"/>
    </xf>
    <xf numFmtId="10" fontId="5" fillId="24" borderId="0" xfId="50" applyNumberFormat="1" applyFont="1" applyFill="1" applyAlignment="1" applyProtection="1">
      <alignment horizontal="center" vertical="center" wrapText="1"/>
      <protection locked="0"/>
    </xf>
    <xf numFmtId="44" fontId="5" fillId="24" borderId="0" xfId="50" applyNumberFormat="1" applyFont="1" applyFill="1" applyAlignment="1" applyProtection="1">
      <alignment horizontal="center" vertical="center" wrapText="1"/>
      <protection locked="0"/>
    </xf>
    <xf numFmtId="49" fontId="6" fillId="24" borderId="0" xfId="0" applyNumberFormat="1" applyFont="1" applyFill="1" applyBorder="1" applyAlignment="1" applyProtection="1">
      <alignment horizontal="center" vertical="center"/>
      <protection locked="0"/>
    </xf>
    <xf numFmtId="49" fontId="6" fillId="24" borderId="0" xfId="0" applyNumberFormat="1" applyFont="1" applyFill="1" applyBorder="1" applyAlignment="1" applyProtection="1">
      <alignment vertical="center"/>
      <protection locked="0"/>
    </xf>
    <xf numFmtId="43" fontId="5" fillId="24" borderId="0" xfId="55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>
      <alignment horizontal="right" vertical="center" wrapText="1"/>
    </xf>
    <xf numFmtId="0" fontId="6" fillId="24" borderId="0" xfId="55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49" fontId="6" fillId="24" borderId="45" xfId="0" applyNumberFormat="1" applyFont="1" applyFill="1" applyBorder="1" applyAlignment="1" applyProtection="1">
      <alignment horizontal="centerContinuous" vertical="center"/>
      <protection locked="0"/>
    </xf>
    <xf numFmtId="0" fontId="5" fillId="24" borderId="46" xfId="0" applyFont="1" applyFill="1" applyBorder="1" applyAlignment="1">
      <alignment horizontal="centerContinuous" vertical="center"/>
    </xf>
    <xf numFmtId="49" fontId="6" fillId="24" borderId="47" xfId="0" applyNumberFormat="1" applyFont="1" applyFill="1" applyBorder="1" applyAlignment="1" applyProtection="1">
      <alignment horizontal="centerContinuous" vertical="center"/>
      <protection locked="0"/>
    </xf>
    <xf numFmtId="0" fontId="5" fillId="24" borderId="0" xfId="50" applyFont="1" applyFill="1" applyAlignment="1">
      <alignment vertical="center"/>
      <protection/>
    </xf>
    <xf numFmtId="0" fontId="5" fillId="24" borderId="48" xfId="50" applyFont="1" applyFill="1" applyBorder="1" applyAlignment="1">
      <alignment vertical="center"/>
      <protection/>
    </xf>
    <xf numFmtId="43" fontId="6" fillId="24" borderId="48" xfId="50" applyNumberFormat="1" applyFont="1" applyFill="1" applyBorder="1" applyAlignment="1" applyProtection="1">
      <alignment horizontal="left" vertical="center"/>
      <protection/>
    </xf>
    <xf numFmtId="0" fontId="6" fillId="24" borderId="48" xfId="50" applyFont="1" applyFill="1" applyBorder="1" applyAlignment="1">
      <alignment horizontal="justify" vertical="center" wrapText="1"/>
      <protection/>
    </xf>
    <xf numFmtId="0" fontId="5" fillId="24" borderId="48" xfId="50" applyFont="1" applyFill="1" applyBorder="1" applyAlignment="1">
      <alignment horizontal="center" vertical="center"/>
      <protection/>
    </xf>
    <xf numFmtId="10" fontId="5" fillId="24" borderId="48" xfId="57" applyNumberFormat="1" applyFont="1" applyFill="1" applyBorder="1" applyAlignment="1">
      <alignment horizontal="center" vertical="center"/>
    </xf>
    <xf numFmtId="10" fontId="5" fillId="24" borderId="0" xfId="50" applyNumberFormat="1" applyFont="1" applyFill="1" applyAlignment="1">
      <alignment vertical="center"/>
      <protection/>
    </xf>
    <xf numFmtId="10" fontId="6" fillId="24" borderId="48" xfId="57" applyNumberFormat="1" applyFont="1" applyFill="1" applyBorder="1" applyAlignment="1">
      <alignment horizontal="center" vertical="center"/>
    </xf>
    <xf numFmtId="0" fontId="5" fillId="24" borderId="49" xfId="50" applyFont="1" applyFill="1" applyBorder="1" applyAlignment="1">
      <alignment horizontal="right" vertical="center"/>
      <protection/>
    </xf>
    <xf numFmtId="44" fontId="11" fillId="24" borderId="49" xfId="57" applyNumberFormat="1" applyFont="1" applyFill="1" applyBorder="1" applyAlignment="1">
      <alignment vertical="center"/>
    </xf>
    <xf numFmtId="43" fontId="6" fillId="24" borderId="48" xfId="50" applyNumberFormat="1" applyFont="1" applyFill="1" applyBorder="1" applyAlignment="1">
      <alignment horizontal="center" vertical="center" wrapText="1"/>
      <protection/>
    </xf>
    <xf numFmtId="43" fontId="5" fillId="24" borderId="48" xfId="5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50" xfId="0" applyFont="1" applyBorder="1" applyAlignment="1">
      <alignment horizontal="right" wrapText="1"/>
    </xf>
    <xf numFmtId="0" fontId="0" fillId="0" borderId="51" xfId="0" applyFont="1" applyBorder="1" applyAlignment="1">
      <alignment horizontal="right" wrapText="1"/>
    </xf>
    <xf numFmtId="4" fontId="0" fillId="0" borderId="51" xfId="0" applyNumberFormat="1" applyFont="1" applyBorder="1" applyAlignment="1">
      <alignment horizontal="right" wrapText="1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horizontal="right" wrapText="1"/>
    </xf>
    <xf numFmtId="4" fontId="0" fillId="0" borderId="53" xfId="0" applyNumberFormat="1" applyFont="1" applyBorder="1" applyAlignment="1">
      <alignment horizontal="right" wrapText="1"/>
    </xf>
    <xf numFmtId="4" fontId="2" fillId="0" borderId="54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1" fillId="0" borderId="45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0" fillId="0" borderId="46" xfId="0" applyFont="1" applyBorder="1" applyAlignment="1">
      <alignment/>
    </xf>
    <xf numFmtId="0" fontId="1" fillId="0" borderId="46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55" xfId="0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0" fillId="0" borderId="56" xfId="0" applyFont="1" applyBorder="1" applyAlignment="1">
      <alignment/>
    </xf>
    <xf numFmtId="0" fontId="1" fillId="0" borderId="56" xfId="0" applyFont="1" applyFill="1" applyBorder="1" applyAlignment="1">
      <alignment wrapText="1"/>
    </xf>
    <xf numFmtId="0" fontId="0" fillId="0" borderId="0" xfId="0" applyFont="1" applyAlignment="1">
      <alignment/>
    </xf>
    <xf numFmtId="4" fontId="1" fillId="24" borderId="57" xfId="0" applyNumberFormat="1" applyFont="1" applyFill="1" applyBorder="1" applyAlignment="1">
      <alignment horizontal="right" vertical="top" wrapText="1"/>
    </xf>
    <xf numFmtId="4" fontId="1" fillId="0" borderId="58" xfId="0" applyNumberFormat="1" applyFont="1" applyBorder="1" applyAlignment="1">
      <alignment horizontal="right" vertical="top" wrapText="1"/>
    </xf>
    <xf numFmtId="4" fontId="1" fillId="16" borderId="57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0" fontId="1" fillId="26" borderId="59" xfId="0" applyFont="1" applyFill="1" applyBorder="1" applyAlignment="1">
      <alignment horizontal="left" vertical="top" wrapText="1"/>
    </xf>
    <xf numFmtId="0" fontId="1" fillId="26" borderId="59" xfId="0" applyFont="1" applyFill="1" applyBorder="1" applyAlignment="1">
      <alignment horizontal="center" vertical="top" wrapText="1"/>
    </xf>
    <xf numFmtId="4" fontId="1" fillId="26" borderId="59" xfId="0" applyNumberFormat="1" applyFont="1" applyFill="1" applyBorder="1" applyAlignment="1">
      <alignment horizontal="right" vertical="top" wrapText="1"/>
    </xf>
    <xf numFmtId="4" fontId="1" fillId="26" borderId="59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/>
    </xf>
    <xf numFmtId="0" fontId="1" fillId="0" borderId="60" xfId="0" applyFont="1" applyBorder="1" applyAlignment="1">
      <alignment horizontal="left" vertical="top" wrapText="1"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left" vertical="top" wrapText="1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center" vertical="top" wrapText="1"/>
    </xf>
    <xf numFmtId="4" fontId="0" fillId="0" borderId="57" xfId="0" applyNumberFormat="1" applyFont="1" applyBorder="1" applyAlignment="1">
      <alignment horizontal="right" vertical="top" wrapText="1"/>
    </xf>
    <xf numFmtId="4" fontId="1" fillId="0" borderId="57" xfId="0" applyNumberFormat="1" applyFont="1" applyBorder="1" applyAlignment="1">
      <alignment horizontal="right" vertical="top" wrapText="1"/>
    </xf>
    <xf numFmtId="0" fontId="0" fillId="0" borderId="57" xfId="0" applyFont="1" applyBorder="1" applyAlignment="1">
      <alignment vertical="top" wrapText="1"/>
    </xf>
    <xf numFmtId="0" fontId="0" fillId="24" borderId="61" xfId="0" applyFont="1" applyFill="1" applyBorder="1" applyAlignment="1">
      <alignment/>
    </xf>
    <xf numFmtId="10" fontId="6" fillId="24" borderId="48" xfId="50" applyNumberFormat="1" applyFont="1" applyFill="1" applyBorder="1" applyAlignment="1">
      <alignment vertical="center"/>
      <protection/>
    </xf>
    <xf numFmtId="0" fontId="5" fillId="24" borderId="48" xfId="50" applyFont="1" applyFill="1" applyBorder="1" applyAlignment="1">
      <alignment vertical="center"/>
      <protection/>
    </xf>
    <xf numFmtId="49" fontId="6" fillId="24" borderId="62" xfId="0" applyNumberFormat="1" applyFont="1" applyFill="1" applyBorder="1" applyAlignment="1">
      <alignment horizontal="center" vertical="center"/>
    </xf>
    <xf numFmtId="49" fontId="6" fillId="24" borderId="49" xfId="0" applyNumberFormat="1" applyFont="1" applyFill="1" applyBorder="1" applyAlignment="1">
      <alignment horizontal="center" vertical="center"/>
    </xf>
    <xf numFmtId="49" fontId="6" fillId="24" borderId="63" xfId="0" applyNumberFormat="1" applyFont="1" applyFill="1" applyBorder="1" applyAlignment="1">
      <alignment horizontal="center" vertical="center"/>
    </xf>
    <xf numFmtId="0" fontId="6" fillId="24" borderId="48" xfId="50" applyFont="1" applyFill="1" applyBorder="1" applyAlignment="1">
      <alignment horizontal="center" vertical="center"/>
      <protection/>
    </xf>
    <xf numFmtId="0" fontId="5" fillId="24" borderId="48" xfId="50" applyFont="1" applyFill="1" applyBorder="1" applyAlignment="1">
      <alignment horizontal="center" vertical="center"/>
      <protection/>
    </xf>
    <xf numFmtId="0" fontId="6" fillId="24" borderId="48" xfId="50" applyFont="1" applyFill="1" applyBorder="1" applyAlignment="1">
      <alignment horizontal="justify" vertical="center" wrapText="1"/>
      <protection/>
    </xf>
    <xf numFmtId="0" fontId="6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24" borderId="48" xfId="50" applyFont="1" applyFill="1" applyBorder="1" applyAlignment="1">
      <alignment horizontal="right" vertical="center"/>
      <protection/>
    </xf>
    <xf numFmtId="0" fontId="1" fillId="24" borderId="64" xfId="0" applyFont="1" applyFill="1" applyBorder="1" applyAlignment="1">
      <alignment horizontal="right" vertical="top"/>
    </xf>
    <xf numFmtId="0" fontId="1" fillId="24" borderId="65" xfId="0" applyFont="1" applyFill="1" applyBorder="1" applyAlignment="1">
      <alignment horizontal="right" vertical="top"/>
    </xf>
    <xf numFmtId="4" fontId="1" fillId="24" borderId="57" xfId="0" applyNumberFormat="1" applyFont="1" applyFill="1" applyBorder="1" applyAlignment="1">
      <alignment horizontal="right" vertical="top" wrapText="1"/>
    </xf>
    <xf numFmtId="0" fontId="2" fillId="24" borderId="64" xfId="0" applyFont="1" applyFill="1" applyBorder="1" applyAlignment="1">
      <alignment horizontal="center" vertical="top" wrapText="1"/>
    </xf>
    <xf numFmtId="0" fontId="2" fillId="24" borderId="65" xfId="0" applyFont="1" applyFill="1" applyBorder="1" applyAlignment="1">
      <alignment horizontal="center" vertical="top" wrapText="1"/>
    </xf>
    <xf numFmtId="0" fontId="0" fillId="0" borderId="57" xfId="0" applyFont="1" applyBorder="1" applyAlignment="1">
      <alignment vertical="top" wrapText="1"/>
    </xf>
    <xf numFmtId="0" fontId="1" fillId="0" borderId="57" xfId="0" applyFont="1" applyBorder="1" applyAlignment="1">
      <alignment horizontal="left" vertical="top" wrapText="1"/>
    </xf>
    <xf numFmtId="4" fontId="1" fillId="0" borderId="57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56" xfId="0" applyNumberFormat="1" applyFont="1" applyFill="1" applyBorder="1" applyAlignment="1">
      <alignment horizontal="right" wrapText="1"/>
    </xf>
    <xf numFmtId="0" fontId="1" fillId="0" borderId="66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right"/>
    </xf>
    <xf numFmtId="0" fontId="6" fillId="16" borderId="69" xfId="50" applyFont="1" applyFill="1" applyBorder="1" applyAlignment="1" applyProtection="1">
      <alignment horizontal="center" vertical="center" wrapText="1"/>
      <protection locked="0"/>
    </xf>
    <xf numFmtId="0" fontId="6" fillId="16" borderId="70" xfId="50" applyFont="1" applyFill="1" applyBorder="1" applyAlignment="1" applyProtection="1">
      <alignment horizontal="center" vertical="center" wrapText="1"/>
      <protection locked="0"/>
    </xf>
    <xf numFmtId="0" fontId="6" fillId="16" borderId="71" xfId="50" applyFont="1" applyFill="1" applyBorder="1" applyAlignment="1" applyProtection="1">
      <alignment horizontal="center" vertical="center" wrapText="1"/>
      <protection locked="0"/>
    </xf>
    <xf numFmtId="0" fontId="6" fillId="16" borderId="72" xfId="50" applyFont="1" applyFill="1" applyBorder="1" applyAlignment="1" applyProtection="1">
      <alignment horizontal="center" vertical="center" wrapText="1"/>
      <protection locked="0"/>
    </xf>
    <xf numFmtId="0" fontId="6" fillId="16" borderId="73" xfId="50" applyFont="1" applyFill="1" applyBorder="1" applyAlignment="1" applyProtection="1">
      <alignment horizontal="center" vertical="center" wrapText="1"/>
      <protection locked="0"/>
    </xf>
    <xf numFmtId="0" fontId="6" fillId="16" borderId="13" xfId="50" applyNumberFormat="1" applyFont="1" applyFill="1" applyBorder="1" applyAlignment="1" applyProtection="1">
      <alignment horizontal="center" vertical="center" wrapText="1"/>
      <protection locked="0"/>
    </xf>
    <xf numFmtId="0" fontId="6" fillId="16" borderId="74" xfId="50" applyNumberFormat="1" applyFont="1" applyFill="1" applyBorder="1" applyAlignment="1" applyProtection="1">
      <alignment horizontal="center" vertical="center" wrapText="1"/>
      <protection locked="0"/>
    </xf>
    <xf numFmtId="43" fontId="6" fillId="16" borderId="13" xfId="57" applyFont="1" applyFill="1" applyBorder="1" applyAlignment="1" applyProtection="1">
      <alignment horizontal="center" vertical="center" wrapText="1"/>
      <protection locked="0"/>
    </xf>
    <xf numFmtId="43" fontId="6" fillId="16" borderId="74" xfId="57" applyFont="1" applyFill="1" applyBorder="1" applyAlignment="1" applyProtection="1">
      <alignment horizontal="center" vertical="center" wrapText="1"/>
      <protection locked="0"/>
    </xf>
    <xf numFmtId="43" fontId="6" fillId="16" borderId="75" xfId="57" applyFont="1" applyFill="1" applyBorder="1" applyAlignment="1" applyProtection="1">
      <alignment horizontal="center" vertical="center" wrapText="1"/>
      <protection locked="0"/>
    </xf>
    <xf numFmtId="43" fontId="6" fillId="16" borderId="76" xfId="57" applyFont="1" applyFill="1" applyBorder="1" applyAlignment="1" applyProtection="1">
      <alignment horizontal="center" vertical="center" wrapText="1"/>
      <protection locked="0"/>
    </xf>
    <xf numFmtId="44" fontId="5" fillId="0" borderId="77" xfId="57" applyNumberFormat="1" applyFont="1" applyBorder="1" applyAlignment="1" applyProtection="1">
      <alignment vertical="center" wrapText="1"/>
      <protection locked="0"/>
    </xf>
    <xf numFmtId="44" fontId="5" fillId="0" borderId="78" xfId="57" applyNumberFormat="1" applyFont="1" applyBorder="1" applyAlignment="1" applyProtection="1">
      <alignment vertical="center" wrapText="1"/>
      <protection locked="0"/>
    </xf>
    <xf numFmtId="44" fontId="5" fillId="0" borderId="79" xfId="57" applyNumberFormat="1" applyFont="1" applyBorder="1" applyAlignment="1" applyProtection="1">
      <alignment vertical="center" wrapText="1"/>
      <protection locked="0"/>
    </xf>
    <xf numFmtId="49" fontId="5" fillId="0" borderId="72" xfId="50" applyNumberFormat="1" applyFont="1" applyBorder="1" applyAlignment="1" applyProtection="1">
      <alignment vertical="center" wrapText="1"/>
      <protection locked="0"/>
    </xf>
    <xf numFmtId="0" fontId="5" fillId="0" borderId="80" xfId="50" applyFont="1" applyBorder="1" applyAlignment="1" applyProtection="1">
      <alignment vertical="center" wrapText="1"/>
      <protection locked="0"/>
    </xf>
    <xf numFmtId="0" fontId="5" fillId="0" borderId="73" xfId="50" applyFont="1" applyBorder="1" applyAlignment="1" applyProtection="1">
      <alignment vertical="center" wrapText="1"/>
      <protection locked="0"/>
    </xf>
    <xf numFmtId="0" fontId="5" fillId="24" borderId="13" xfId="50" applyNumberFormat="1" applyFont="1" applyFill="1" applyBorder="1" applyAlignment="1" applyProtection="1">
      <alignment vertical="center" wrapText="1"/>
      <protection locked="0"/>
    </xf>
    <xf numFmtId="0" fontId="5" fillId="24" borderId="48" xfId="50" applyNumberFormat="1" applyFont="1" applyFill="1" applyBorder="1" applyAlignment="1" applyProtection="1">
      <alignment vertical="center" wrapText="1"/>
      <protection locked="0"/>
    </xf>
    <xf numFmtId="0" fontId="5" fillId="24" borderId="74" xfId="50" applyNumberFormat="1" applyFont="1" applyFill="1" applyBorder="1" applyAlignment="1" applyProtection="1">
      <alignment vertical="center" wrapText="1"/>
      <protection locked="0"/>
    </xf>
    <xf numFmtId="44" fontId="5" fillId="0" borderId="13" xfId="57" applyNumberFormat="1" applyFont="1" applyBorder="1" applyAlignment="1" applyProtection="1">
      <alignment vertical="center" wrapText="1"/>
      <protection locked="0"/>
    </xf>
    <xf numFmtId="44" fontId="5" fillId="0" borderId="48" xfId="57" applyNumberFormat="1" applyFont="1" applyBorder="1" applyAlignment="1" applyProtection="1">
      <alignment vertical="center" wrapText="1"/>
      <protection locked="0"/>
    </xf>
    <xf numFmtId="44" fontId="5" fillId="0" borderId="74" xfId="57" applyNumberFormat="1" applyFont="1" applyBorder="1" applyAlignment="1" applyProtection="1">
      <alignment vertical="center" wrapText="1"/>
      <protection locked="0"/>
    </xf>
    <xf numFmtId="44" fontId="5" fillId="0" borderId="81" xfId="57" applyNumberFormat="1" applyFont="1" applyBorder="1" applyAlignment="1" applyProtection="1">
      <alignment vertical="center" wrapText="1"/>
      <protection locked="0"/>
    </xf>
    <xf numFmtId="0" fontId="5" fillId="0" borderId="82" xfId="50" applyFont="1" applyBorder="1" applyAlignment="1" applyProtection="1">
      <alignment vertical="center" wrapText="1"/>
      <protection locked="0"/>
    </xf>
    <xf numFmtId="0" fontId="5" fillId="24" borderId="83" xfId="50" applyNumberFormat="1" applyFont="1" applyFill="1" applyBorder="1" applyAlignment="1" applyProtection="1">
      <alignment vertical="center" wrapText="1"/>
      <protection locked="0"/>
    </xf>
    <xf numFmtId="44" fontId="5" fillId="0" borderId="83" xfId="57" applyNumberFormat="1" applyFont="1" applyBorder="1" applyAlignment="1" applyProtection="1">
      <alignment vertical="center" wrapText="1"/>
      <protection locked="0"/>
    </xf>
    <xf numFmtId="44" fontId="5" fillId="0" borderId="84" xfId="57" applyNumberFormat="1" applyFont="1" applyBorder="1" applyAlignment="1" applyProtection="1">
      <alignment vertical="center" wrapText="1"/>
      <protection locked="0"/>
    </xf>
    <xf numFmtId="44" fontId="5" fillId="0" borderId="62" xfId="57" applyNumberFormat="1" applyFont="1" applyBorder="1" applyAlignment="1" applyProtection="1">
      <alignment vertical="center" wrapText="1"/>
      <protection locked="0"/>
    </xf>
    <xf numFmtId="49" fontId="5" fillId="0" borderId="85" xfId="50" applyNumberFormat="1" applyFont="1" applyBorder="1" applyAlignment="1" applyProtection="1">
      <alignment vertical="center" wrapText="1"/>
      <protection locked="0"/>
    </xf>
    <xf numFmtId="0" fontId="5" fillId="24" borderId="86" xfId="50" applyNumberFormat="1" applyFont="1" applyFill="1" applyBorder="1" applyAlignment="1" applyProtection="1">
      <alignment vertical="center" wrapText="1"/>
      <protection locked="0"/>
    </xf>
    <xf numFmtId="44" fontId="5" fillId="0" borderId="86" xfId="57" applyNumberFormat="1" applyFont="1" applyBorder="1" applyAlignment="1" applyProtection="1">
      <alignment vertical="center" wrapText="1"/>
      <protection locked="0"/>
    </xf>
    <xf numFmtId="0" fontId="7" fillId="24" borderId="12" xfId="57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7" fillId="24" borderId="33" xfId="57" applyNumberFormat="1" applyFont="1" applyFill="1" applyBorder="1" applyAlignment="1" applyProtection="1">
      <alignment horizontal="center" vertical="center" wrapText="1"/>
      <protection locked="0"/>
    </xf>
    <xf numFmtId="0" fontId="10" fillId="24" borderId="12" xfId="57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24" borderId="33" xfId="57" applyNumberFormat="1" applyFont="1" applyFill="1" applyBorder="1" applyAlignment="1" applyProtection="1">
      <alignment horizontal="center" vertical="center" wrapText="1"/>
      <protection locked="0"/>
    </xf>
    <xf numFmtId="49" fontId="7" fillId="24" borderId="87" xfId="50" applyNumberFormat="1" applyFont="1" applyFill="1" applyBorder="1" applyAlignment="1" applyProtection="1">
      <alignment horizontal="center" vertical="center" wrapText="1"/>
      <protection locked="0"/>
    </xf>
    <xf numFmtId="49" fontId="7" fillId="24" borderId="88" xfId="50" applyNumberFormat="1" applyFont="1" applyFill="1" applyBorder="1" applyAlignment="1" applyProtection="1">
      <alignment horizontal="center" vertical="center" wrapText="1"/>
      <protection locked="0"/>
    </xf>
    <xf numFmtId="49" fontId="7" fillId="24" borderId="89" xfId="50" applyNumberFormat="1" applyFont="1" applyFill="1" applyBorder="1" applyAlignment="1" applyProtection="1">
      <alignment horizontal="center" vertical="center" wrapText="1"/>
      <protection locked="0"/>
    </xf>
    <xf numFmtId="0" fontId="8" fillId="24" borderId="29" xfId="50" applyFont="1" applyFill="1" applyBorder="1" applyAlignment="1">
      <alignment horizontal="center" vertical="center" wrapText="1"/>
      <protection/>
    </xf>
    <xf numFmtId="0" fontId="8" fillId="24" borderId="30" xfId="50" applyFont="1" applyFill="1" applyBorder="1" applyAlignment="1">
      <alignment horizontal="center" vertical="center" wrapText="1"/>
      <protection/>
    </xf>
    <xf numFmtId="0" fontId="8" fillId="24" borderId="90" xfId="50" applyFont="1" applyFill="1" applyBorder="1" applyAlignment="1">
      <alignment horizontal="center" vertical="center" wrapText="1"/>
      <protection/>
    </xf>
    <xf numFmtId="0" fontId="7" fillId="24" borderId="0" xfId="50" applyFont="1" applyFill="1" applyBorder="1" applyAlignment="1">
      <alignment horizontal="center" vertical="center" wrapText="1"/>
      <protection/>
    </xf>
    <xf numFmtId="0" fontId="7" fillId="24" borderId="33" xfId="50" applyFont="1" applyFill="1" applyBorder="1" applyAlignment="1">
      <alignment horizontal="center" vertical="center" wrapText="1"/>
      <protection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2981325</xdr:colOff>
      <xdr:row>1</xdr:row>
      <xdr:rowOff>85725</xdr:rowOff>
    </xdr:from>
    <xdr:to>
      <xdr:col>2</xdr:col>
      <xdr:colOff>561975</xdr:colOff>
      <xdr:row>3</xdr:row>
      <xdr:rowOff>85725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rcRect t="29762" r="36904"/>
        <a:stretch>
          <a:fillRect/>
        </a:stretch>
      </xdr:blipFill>
      <xdr:spPr>
        <a:xfrm>
          <a:off x="4448175" y="333375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76200</xdr:rowOff>
    </xdr:from>
    <xdr:to>
      <xdr:col>6</xdr:col>
      <xdr:colOff>1162050</xdr:colOff>
      <xdr:row>4</xdr:row>
      <xdr:rowOff>171450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657225"/>
          <a:ext cx="1885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</xdr:row>
      <xdr:rowOff>19050</xdr:rowOff>
    </xdr:from>
    <xdr:to>
      <xdr:col>8</xdr:col>
      <xdr:colOff>704850</xdr:colOff>
      <xdr:row>4</xdr:row>
      <xdr:rowOff>104775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rcRect t="29762" r="36904"/>
        <a:stretch>
          <a:fillRect/>
        </a:stretch>
      </xdr:blipFill>
      <xdr:spPr>
        <a:xfrm>
          <a:off x="7162800" y="41910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2.00390625" style="84" customWidth="1"/>
    <col min="2" max="2" width="56.00390625" style="84" customWidth="1"/>
    <col min="3" max="3" width="10.140625" style="84" customWidth="1"/>
    <col min="4" max="4" width="2.7109375" style="84" customWidth="1"/>
    <col min="5" max="16384" width="9.140625" style="84" customWidth="1"/>
  </cols>
  <sheetData>
    <row r="1" spans="1:6" s="74" customFormat="1" ht="19.5" customHeight="1">
      <c r="A1" s="81" t="s">
        <v>183</v>
      </c>
      <c r="B1" s="82"/>
      <c r="C1" s="83"/>
      <c r="D1" s="71"/>
      <c r="E1" s="72"/>
      <c r="F1" s="73"/>
    </row>
    <row r="2" spans="1:6" s="74" customFormat="1" ht="15">
      <c r="A2" s="147" t="s">
        <v>124</v>
      </c>
      <c r="B2" s="148"/>
      <c r="C2" s="149"/>
      <c r="D2" s="75"/>
      <c r="E2" s="76"/>
      <c r="F2" s="73"/>
    </row>
    <row r="3" spans="1:6" s="74" customFormat="1" ht="15">
      <c r="A3" s="147" t="s">
        <v>129</v>
      </c>
      <c r="B3" s="148"/>
      <c r="C3" s="149"/>
      <c r="D3" s="77"/>
      <c r="E3" s="76"/>
      <c r="F3" s="73"/>
    </row>
    <row r="4" spans="1:6" s="74" customFormat="1" ht="15">
      <c r="A4" s="78"/>
      <c r="B4" s="79"/>
      <c r="C4" s="80"/>
      <c r="D4" s="77"/>
      <c r="E4" s="76"/>
      <c r="F4" s="73"/>
    </row>
    <row r="5" spans="1:3" s="74" customFormat="1" ht="15">
      <c r="A5" s="141" t="s">
        <v>184</v>
      </c>
      <c r="B5" s="142"/>
      <c r="C5" s="143"/>
    </row>
    <row r="6" spans="1:3" ht="15">
      <c r="A6" s="1"/>
      <c r="B6" s="2"/>
      <c r="C6" s="3"/>
    </row>
    <row r="7" spans="1:3" ht="14.25">
      <c r="A7" s="144" t="s">
        <v>123</v>
      </c>
      <c r="B7" s="144" t="s">
        <v>185</v>
      </c>
      <c r="C7" s="144" t="s">
        <v>186</v>
      </c>
    </row>
    <row r="8" spans="1:3" ht="14.25">
      <c r="A8" s="144"/>
      <c r="B8" s="144"/>
      <c r="C8" s="144"/>
    </row>
    <row r="9" spans="1:3" ht="14.25">
      <c r="A9" s="140"/>
      <c r="B9" s="140"/>
      <c r="C9" s="140"/>
    </row>
    <row r="10" spans="1:3" ht="15" customHeight="1">
      <c r="A10" s="86">
        <v>1</v>
      </c>
      <c r="B10" s="146" t="s">
        <v>187</v>
      </c>
      <c r="C10" s="146"/>
    </row>
    <row r="11" spans="1:5" ht="15" customHeight="1">
      <c r="A11" s="88" t="s">
        <v>188</v>
      </c>
      <c r="B11" s="85" t="s">
        <v>189</v>
      </c>
      <c r="C11" s="89">
        <v>0.0042</v>
      </c>
      <c r="E11" s="90"/>
    </row>
    <row r="12" spans="1:3" ht="15" customHeight="1">
      <c r="A12" s="88" t="s">
        <v>190</v>
      </c>
      <c r="B12" s="85" t="s">
        <v>191</v>
      </c>
      <c r="C12" s="89">
        <v>0.0205</v>
      </c>
    </row>
    <row r="13" spans="1:3" ht="15" customHeight="1">
      <c r="A13" s="88" t="s">
        <v>192</v>
      </c>
      <c r="B13" s="85" t="s">
        <v>193</v>
      </c>
      <c r="C13" s="89">
        <v>0.012</v>
      </c>
    </row>
    <row r="14" spans="1:3" ht="15" customHeight="1">
      <c r="A14" s="88" t="s">
        <v>194</v>
      </c>
      <c r="B14" s="85" t="s">
        <v>195</v>
      </c>
      <c r="C14" s="89">
        <v>0.0803</v>
      </c>
    </row>
    <row r="15" spans="1:3" ht="15" customHeight="1">
      <c r="A15" s="150" t="s">
        <v>196</v>
      </c>
      <c r="B15" s="150"/>
      <c r="C15" s="91">
        <f>SUM(C11:C14)</f>
        <v>0.11699999999999999</v>
      </c>
    </row>
    <row r="16" spans="1:3" ht="15" customHeight="1">
      <c r="A16" s="145"/>
      <c r="B16" s="145"/>
      <c r="C16" s="145"/>
    </row>
    <row r="17" spans="1:3" ht="15" customHeight="1">
      <c r="A17" s="86">
        <v>2</v>
      </c>
      <c r="B17" s="146" t="s">
        <v>197</v>
      </c>
      <c r="C17" s="146"/>
    </row>
    <row r="18" spans="1:3" ht="15" customHeight="1">
      <c r="A18" s="88" t="s">
        <v>198</v>
      </c>
      <c r="B18" s="85" t="s">
        <v>199</v>
      </c>
      <c r="C18" s="89">
        <v>0.046</v>
      </c>
    </row>
    <row r="19" spans="1:3" ht="15" customHeight="1">
      <c r="A19" s="150" t="s">
        <v>200</v>
      </c>
      <c r="B19" s="150"/>
      <c r="C19" s="91">
        <f>SUM(C18)</f>
        <v>0.046</v>
      </c>
    </row>
    <row r="20" spans="1:3" ht="15" customHeight="1">
      <c r="A20" s="145"/>
      <c r="B20" s="145"/>
      <c r="C20" s="145"/>
    </row>
    <row r="21" spans="1:3" ht="15" customHeight="1">
      <c r="A21" s="86">
        <v>3</v>
      </c>
      <c r="B21" s="146" t="s">
        <v>201</v>
      </c>
      <c r="C21" s="146"/>
    </row>
    <row r="22" spans="1:3" ht="15" customHeight="1">
      <c r="A22" s="88" t="s">
        <v>202</v>
      </c>
      <c r="B22" s="85" t="s">
        <v>203</v>
      </c>
      <c r="C22" s="89">
        <v>0.0065</v>
      </c>
    </row>
    <row r="23" spans="1:3" ht="15" customHeight="1">
      <c r="A23" s="88" t="s">
        <v>204</v>
      </c>
      <c r="B23" s="85" t="s">
        <v>205</v>
      </c>
      <c r="C23" s="89">
        <v>0.03</v>
      </c>
    </row>
    <row r="24" spans="1:3" ht="15" customHeight="1">
      <c r="A24" s="88" t="s">
        <v>206</v>
      </c>
      <c r="B24" s="85" t="s">
        <v>207</v>
      </c>
      <c r="C24" s="89">
        <v>0.05</v>
      </c>
    </row>
    <row r="25" spans="1:5" ht="15" customHeight="1">
      <c r="A25" s="150" t="s">
        <v>208</v>
      </c>
      <c r="B25" s="150"/>
      <c r="C25" s="91">
        <f>SUM(C22:C24)</f>
        <v>0.0865</v>
      </c>
      <c r="E25" s="90"/>
    </row>
    <row r="26" spans="1:3" ht="15">
      <c r="A26" s="92"/>
      <c r="B26" s="92"/>
      <c r="C26" s="93"/>
    </row>
    <row r="27" spans="1:3" ht="15">
      <c r="A27" s="94"/>
      <c r="B27" s="87" t="s">
        <v>209</v>
      </c>
      <c r="C27" s="95"/>
    </row>
    <row r="28" spans="1:3" ht="15">
      <c r="A28" s="92"/>
      <c r="B28" s="92"/>
      <c r="C28" s="93"/>
    </row>
    <row r="29" spans="1:3" ht="14.25">
      <c r="A29" s="144" t="s">
        <v>210</v>
      </c>
      <c r="B29" s="144"/>
      <c r="C29" s="144"/>
    </row>
    <row r="30" spans="1:3" ht="14.25">
      <c r="A30" s="144"/>
      <c r="B30" s="144"/>
      <c r="C30" s="144"/>
    </row>
    <row r="31" spans="1:3" ht="15">
      <c r="A31" s="92"/>
      <c r="B31" s="92"/>
      <c r="C31" s="93"/>
    </row>
    <row r="32" spans="1:3" ht="14.25">
      <c r="A32" s="144" t="s">
        <v>211</v>
      </c>
      <c r="B32" s="144"/>
      <c r="C32" s="139">
        <f>(((1+(C15/100))*(1+(C19/100))/(1-(C25/100)))-1)*100</f>
        <v>0.24976987093832115</v>
      </c>
    </row>
    <row r="33" spans="1:3" ht="14.25">
      <c r="A33" s="144"/>
      <c r="B33" s="144"/>
      <c r="C33" s="139"/>
    </row>
  </sheetData>
  <sheetProtection/>
  <mergeCells count="18">
    <mergeCell ref="A32:B33"/>
    <mergeCell ref="C32:C33"/>
    <mergeCell ref="B7:B8"/>
    <mergeCell ref="C7:C8"/>
    <mergeCell ref="A9:C9"/>
    <mergeCell ref="B10:C10"/>
    <mergeCell ref="A25:B25"/>
    <mergeCell ref="A29:C30"/>
    <mergeCell ref="B17:C17"/>
    <mergeCell ref="A19:B19"/>
    <mergeCell ref="A20:C20"/>
    <mergeCell ref="B21:C21"/>
    <mergeCell ref="A2:C2"/>
    <mergeCell ref="A3:C3"/>
    <mergeCell ref="A15:B15"/>
    <mergeCell ref="A16:C16"/>
    <mergeCell ref="A5:C5"/>
    <mergeCell ref="A7:A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2" width="14.7109375" style="119" customWidth="1"/>
    <col min="3" max="3" width="82.8515625" style="119" customWidth="1"/>
    <col min="4" max="4" width="9.140625" style="119" bestFit="1" customWidth="1"/>
    <col min="5" max="5" width="9.140625" style="123" bestFit="1" customWidth="1"/>
    <col min="6" max="6" width="11.00390625" style="123" bestFit="1" customWidth="1"/>
    <col min="7" max="7" width="18.57421875" style="123" bestFit="1" customWidth="1"/>
    <col min="8" max="16384" width="9.140625" style="119" customWidth="1"/>
  </cols>
  <sheetData>
    <row r="1" spans="2:7" s="96" customFormat="1" ht="14.25">
      <c r="B1" s="97"/>
      <c r="C1" s="98"/>
      <c r="D1" s="98"/>
      <c r="E1" s="99"/>
      <c r="F1" s="99"/>
      <c r="G1" s="99"/>
    </row>
    <row r="2" spans="1:7" s="96" customFormat="1" ht="31.5">
      <c r="A2" s="100"/>
      <c r="B2" s="101"/>
      <c r="C2" s="218" t="s">
        <v>290</v>
      </c>
      <c r="D2" s="101"/>
      <c r="E2" s="102"/>
      <c r="F2" s="102"/>
      <c r="G2" s="103" t="s">
        <v>264</v>
      </c>
    </row>
    <row r="3" spans="1:7" s="96" customFormat="1" ht="18">
      <c r="A3" s="164"/>
      <c r="B3" s="165"/>
      <c r="C3" s="165"/>
      <c r="D3" s="165"/>
      <c r="E3" s="165"/>
      <c r="F3" s="165"/>
      <c r="G3" s="166"/>
    </row>
    <row r="4" spans="1:7" s="96" customFormat="1" ht="18">
      <c r="A4" s="164" t="s">
        <v>0</v>
      </c>
      <c r="B4" s="165"/>
      <c r="C4" s="165"/>
      <c r="D4" s="165"/>
      <c r="E4" s="165"/>
      <c r="F4" s="165"/>
      <c r="G4" s="166"/>
    </row>
    <row r="5" spans="1:7" s="96" customFormat="1" ht="15">
      <c r="A5" s="215" t="s">
        <v>265</v>
      </c>
      <c r="B5" s="216"/>
      <c r="C5" s="216"/>
      <c r="D5" s="216"/>
      <c r="E5" s="216"/>
      <c r="F5" s="216"/>
      <c r="G5" s="217"/>
    </row>
    <row r="6" spans="2:7" s="96" customFormat="1" ht="15">
      <c r="B6" s="104"/>
      <c r="C6" s="219" t="s">
        <v>291</v>
      </c>
      <c r="D6" s="104"/>
      <c r="E6" s="105"/>
      <c r="F6" s="105"/>
      <c r="G6" s="105"/>
    </row>
    <row r="7" spans="1:7" s="96" customFormat="1" ht="15">
      <c r="A7" s="106" t="s">
        <v>1</v>
      </c>
      <c r="B7" s="107" t="s">
        <v>124</v>
      </c>
      <c r="C7" s="108"/>
      <c r="D7" s="109"/>
      <c r="E7" s="167" t="s">
        <v>122</v>
      </c>
      <c r="F7" s="167"/>
      <c r="G7" s="168"/>
    </row>
    <row r="8" spans="1:7" s="96" customFormat="1" ht="15">
      <c r="A8" s="110" t="s">
        <v>2</v>
      </c>
      <c r="B8" s="111" t="s">
        <v>266</v>
      </c>
      <c r="C8" s="112"/>
      <c r="D8" s="113"/>
      <c r="E8" s="113"/>
      <c r="F8" s="113"/>
      <c r="G8" s="114"/>
    </row>
    <row r="9" spans="1:7" s="96" customFormat="1" ht="15">
      <c r="A9" s="115" t="s">
        <v>3</v>
      </c>
      <c r="B9" s="116" t="s">
        <v>129</v>
      </c>
      <c r="C9" s="117"/>
      <c r="D9" s="118"/>
      <c r="E9" s="118"/>
      <c r="F9" s="161"/>
      <c r="G9" s="162"/>
    </row>
    <row r="10" spans="2:7" s="96" customFormat="1" ht="14.25">
      <c r="B10" s="163"/>
      <c r="C10" s="163"/>
      <c r="D10" s="163"/>
      <c r="E10" s="163"/>
      <c r="F10" s="163"/>
      <c r="G10" s="163"/>
    </row>
    <row r="11" spans="1:7" s="96" customFormat="1" ht="15" customHeight="1">
      <c r="A11" s="124" t="s">
        <v>123</v>
      </c>
      <c r="B11" s="124" t="s">
        <v>121</v>
      </c>
      <c r="C11" s="124" t="s">
        <v>4</v>
      </c>
      <c r="D11" s="125" t="s">
        <v>5</v>
      </c>
      <c r="E11" s="126" t="s">
        <v>6</v>
      </c>
      <c r="F11" s="126" t="s">
        <v>7</v>
      </c>
      <c r="G11" s="127" t="s">
        <v>8</v>
      </c>
    </row>
    <row r="12" spans="1:7" ht="15">
      <c r="A12" s="128" t="s">
        <v>130</v>
      </c>
      <c r="B12" s="129"/>
      <c r="C12" s="160" t="s">
        <v>267</v>
      </c>
      <c r="D12" s="160"/>
      <c r="E12" s="160"/>
      <c r="F12" s="160"/>
      <c r="G12" s="160"/>
    </row>
    <row r="13" spans="1:7" ht="15">
      <c r="A13" s="130" t="s">
        <v>238</v>
      </c>
      <c r="B13" s="131"/>
      <c r="C13" s="157" t="s">
        <v>9</v>
      </c>
      <c r="D13" s="157"/>
      <c r="E13" s="157"/>
      <c r="F13" s="157"/>
      <c r="G13" s="157"/>
    </row>
    <row r="14" spans="1:7" ht="42.75">
      <c r="A14" s="132" t="s">
        <v>131</v>
      </c>
      <c r="B14" s="133" t="s">
        <v>10</v>
      </c>
      <c r="C14" s="133" t="s">
        <v>11</v>
      </c>
      <c r="D14" s="134" t="s">
        <v>12</v>
      </c>
      <c r="E14" s="135">
        <v>50</v>
      </c>
      <c r="F14" s="135">
        <v>193.07</v>
      </c>
      <c r="G14" s="136">
        <f>ROUND(E14*F14,2)</f>
        <v>9653.5</v>
      </c>
    </row>
    <row r="15" spans="1:7" ht="15">
      <c r="A15" s="132" t="s">
        <v>132</v>
      </c>
      <c r="B15" s="133" t="s">
        <v>13</v>
      </c>
      <c r="C15" s="133" t="s">
        <v>14</v>
      </c>
      <c r="D15" s="134" t="s">
        <v>12</v>
      </c>
      <c r="E15" s="135">
        <v>6</v>
      </c>
      <c r="F15" s="135">
        <v>278.78</v>
      </c>
      <c r="G15" s="136">
        <f>ROUND(E15*F15,2)</f>
        <v>1672.68</v>
      </c>
    </row>
    <row r="16" spans="1:7" ht="28.5">
      <c r="A16" s="132" t="s">
        <v>133</v>
      </c>
      <c r="B16" s="133" t="s">
        <v>15</v>
      </c>
      <c r="C16" s="133" t="s">
        <v>16</v>
      </c>
      <c r="D16" s="134" t="s">
        <v>12</v>
      </c>
      <c r="E16" s="135">
        <v>273.6</v>
      </c>
      <c r="F16" s="135">
        <v>31.45</v>
      </c>
      <c r="G16" s="136">
        <f>ROUND(E16*F16,2)</f>
        <v>8604.72</v>
      </c>
    </row>
    <row r="17" spans="1:7" ht="15">
      <c r="A17" s="130" t="s">
        <v>239</v>
      </c>
      <c r="B17" s="131"/>
      <c r="C17" s="157" t="s">
        <v>17</v>
      </c>
      <c r="D17" s="157"/>
      <c r="E17" s="157"/>
      <c r="F17" s="157"/>
      <c r="G17" s="157"/>
    </row>
    <row r="18" spans="1:7" ht="15">
      <c r="A18" s="132" t="s">
        <v>134</v>
      </c>
      <c r="B18" s="133" t="s">
        <v>18</v>
      </c>
      <c r="C18" s="133" t="s">
        <v>19</v>
      </c>
      <c r="D18" s="134" t="s">
        <v>12</v>
      </c>
      <c r="E18" s="135">
        <v>1366.56</v>
      </c>
      <c r="F18" s="135">
        <v>0.16</v>
      </c>
      <c r="G18" s="136">
        <f>ROUND(E18*F18,2)</f>
        <v>218.65</v>
      </c>
    </row>
    <row r="19" spans="1:7" ht="14.25">
      <c r="A19" s="132"/>
      <c r="B19" s="137" t="s">
        <v>268</v>
      </c>
      <c r="C19" s="156" t="s">
        <v>269</v>
      </c>
      <c r="D19" s="156"/>
      <c r="E19" s="156"/>
      <c r="F19" s="156"/>
      <c r="G19" s="156"/>
    </row>
    <row r="20" spans="1:7" s="96" customFormat="1" ht="15">
      <c r="A20" s="153" t="s">
        <v>125</v>
      </c>
      <c r="B20" s="153"/>
      <c r="C20" s="153"/>
      <c r="D20" s="153"/>
      <c r="E20" s="153"/>
      <c r="F20" s="153"/>
      <c r="G20" s="120">
        <f>SUBTOTAL(9,G14:G19)</f>
        <v>20149.550000000003</v>
      </c>
    </row>
    <row r="21" spans="1:7" ht="15">
      <c r="A21" s="130" t="s">
        <v>182</v>
      </c>
      <c r="B21" s="131"/>
      <c r="C21" s="157" t="s">
        <v>20</v>
      </c>
      <c r="D21" s="157"/>
      <c r="E21" s="157"/>
      <c r="F21" s="157"/>
      <c r="G21" s="157"/>
    </row>
    <row r="22" spans="1:7" ht="15">
      <c r="A22" s="130" t="s">
        <v>240</v>
      </c>
      <c r="B22" s="131"/>
      <c r="C22" s="157" t="s">
        <v>21</v>
      </c>
      <c r="D22" s="157"/>
      <c r="E22" s="157"/>
      <c r="F22" s="157"/>
      <c r="G22" s="157"/>
    </row>
    <row r="23" spans="1:7" ht="15">
      <c r="A23" s="132" t="s">
        <v>135</v>
      </c>
      <c r="B23" s="133" t="s">
        <v>22</v>
      </c>
      <c r="C23" s="133" t="s">
        <v>23</v>
      </c>
      <c r="D23" s="134" t="s">
        <v>12</v>
      </c>
      <c r="E23" s="135">
        <v>58.24</v>
      </c>
      <c r="F23" s="135">
        <v>10.74</v>
      </c>
      <c r="G23" s="136">
        <f>ROUND(E23*F23,2)</f>
        <v>625.5</v>
      </c>
    </row>
    <row r="24" spans="1:7" ht="14.25">
      <c r="A24" s="132"/>
      <c r="B24" s="137" t="s">
        <v>268</v>
      </c>
      <c r="C24" s="156" t="s">
        <v>270</v>
      </c>
      <c r="D24" s="156"/>
      <c r="E24" s="156"/>
      <c r="F24" s="156"/>
      <c r="G24" s="156"/>
    </row>
    <row r="25" spans="1:7" ht="15">
      <c r="A25" s="132" t="s">
        <v>136</v>
      </c>
      <c r="B25" s="133" t="s">
        <v>24</v>
      </c>
      <c r="C25" s="133" t="s">
        <v>25</v>
      </c>
      <c r="D25" s="134" t="s">
        <v>26</v>
      </c>
      <c r="E25" s="135">
        <v>77.06</v>
      </c>
      <c r="F25" s="135">
        <v>20.54</v>
      </c>
      <c r="G25" s="136">
        <f>ROUND(E25*F25,2)</f>
        <v>1582.81</v>
      </c>
    </row>
    <row r="26" spans="1:7" s="96" customFormat="1" ht="15">
      <c r="A26" s="153" t="s">
        <v>125</v>
      </c>
      <c r="B26" s="153"/>
      <c r="C26" s="153"/>
      <c r="D26" s="153"/>
      <c r="E26" s="153"/>
      <c r="F26" s="153"/>
      <c r="G26" s="120">
        <f>SUBTOTAL(9,G23:G25)</f>
        <v>2208.31</v>
      </c>
    </row>
    <row r="27" spans="1:7" ht="15">
      <c r="A27" s="130" t="s">
        <v>181</v>
      </c>
      <c r="B27" s="131"/>
      <c r="C27" s="157" t="s">
        <v>27</v>
      </c>
      <c r="D27" s="157"/>
      <c r="E27" s="157"/>
      <c r="F27" s="157"/>
      <c r="G27" s="157"/>
    </row>
    <row r="28" spans="1:7" ht="15">
      <c r="A28" s="130" t="s">
        <v>241</v>
      </c>
      <c r="B28" s="131"/>
      <c r="C28" s="157" t="s">
        <v>28</v>
      </c>
      <c r="D28" s="157"/>
      <c r="E28" s="157"/>
      <c r="F28" s="157"/>
      <c r="G28" s="157"/>
    </row>
    <row r="29" spans="1:7" ht="15">
      <c r="A29" s="132" t="s">
        <v>137</v>
      </c>
      <c r="B29" s="133" t="s">
        <v>29</v>
      </c>
      <c r="C29" s="133" t="s">
        <v>30</v>
      </c>
      <c r="D29" s="134" t="s">
        <v>26</v>
      </c>
      <c r="E29" s="135">
        <v>21.07</v>
      </c>
      <c r="F29" s="135">
        <v>294.64</v>
      </c>
      <c r="G29" s="136">
        <f>ROUND(E29*F29,2)</f>
        <v>6208.06</v>
      </c>
    </row>
    <row r="30" spans="1:7" ht="28.5">
      <c r="A30" s="132" t="s">
        <v>138</v>
      </c>
      <c r="B30" s="133" t="s">
        <v>31</v>
      </c>
      <c r="C30" s="133" t="s">
        <v>32</v>
      </c>
      <c r="D30" s="134" t="s">
        <v>26</v>
      </c>
      <c r="E30" s="135">
        <v>11.7</v>
      </c>
      <c r="F30" s="135">
        <v>248.6</v>
      </c>
      <c r="G30" s="136">
        <f>ROUND(E30*F30,2)</f>
        <v>2908.62</v>
      </c>
    </row>
    <row r="31" spans="1:7" ht="15">
      <c r="A31" s="130" t="s">
        <v>242</v>
      </c>
      <c r="B31" s="131"/>
      <c r="C31" s="157" t="s">
        <v>33</v>
      </c>
      <c r="D31" s="157"/>
      <c r="E31" s="157"/>
      <c r="F31" s="157"/>
      <c r="G31" s="157"/>
    </row>
    <row r="32" spans="1:7" ht="28.5">
      <c r="A32" s="132" t="s">
        <v>139</v>
      </c>
      <c r="B32" s="133" t="s">
        <v>34</v>
      </c>
      <c r="C32" s="133" t="s">
        <v>35</v>
      </c>
      <c r="D32" s="134" t="s">
        <v>12</v>
      </c>
      <c r="E32" s="135">
        <v>17.12</v>
      </c>
      <c r="F32" s="135">
        <v>47.35</v>
      </c>
      <c r="G32" s="136">
        <f>ROUND(E32*F32,2)</f>
        <v>810.63</v>
      </c>
    </row>
    <row r="33" spans="1:7" ht="15">
      <c r="A33" s="130" t="s">
        <v>243</v>
      </c>
      <c r="B33" s="131"/>
      <c r="C33" s="157" t="s">
        <v>36</v>
      </c>
      <c r="D33" s="157"/>
      <c r="E33" s="157"/>
      <c r="F33" s="157"/>
      <c r="G33" s="157"/>
    </row>
    <row r="34" spans="1:7" ht="15">
      <c r="A34" s="132" t="s">
        <v>140</v>
      </c>
      <c r="B34" s="133" t="s">
        <v>37</v>
      </c>
      <c r="C34" s="133" t="s">
        <v>38</v>
      </c>
      <c r="D34" s="134" t="s">
        <v>12</v>
      </c>
      <c r="E34" s="135">
        <v>1.28</v>
      </c>
      <c r="F34" s="135">
        <v>27.71</v>
      </c>
      <c r="G34" s="136">
        <f>ROUND(E34*F34,2)</f>
        <v>35.47</v>
      </c>
    </row>
    <row r="35" spans="1:7" ht="28.5">
      <c r="A35" s="132" t="s">
        <v>141</v>
      </c>
      <c r="B35" s="133" t="s">
        <v>39</v>
      </c>
      <c r="C35" s="133" t="s">
        <v>40</v>
      </c>
      <c r="D35" s="134" t="s">
        <v>26</v>
      </c>
      <c r="E35" s="135">
        <v>0.51</v>
      </c>
      <c r="F35" s="135">
        <v>303.89</v>
      </c>
      <c r="G35" s="136">
        <f>ROUND(E35*F35,2)</f>
        <v>154.98</v>
      </c>
    </row>
    <row r="36" spans="1:7" ht="28.5">
      <c r="A36" s="132" t="s">
        <v>142</v>
      </c>
      <c r="B36" s="133" t="s">
        <v>41</v>
      </c>
      <c r="C36" s="133" t="s">
        <v>42</v>
      </c>
      <c r="D36" s="134" t="s">
        <v>12</v>
      </c>
      <c r="E36" s="135">
        <v>5.12</v>
      </c>
      <c r="F36" s="135">
        <v>43.19</v>
      </c>
      <c r="G36" s="136">
        <f>ROUND(E36*F36,2)</f>
        <v>221.13</v>
      </c>
    </row>
    <row r="37" spans="1:7" ht="15">
      <c r="A37" s="132" t="s">
        <v>143</v>
      </c>
      <c r="B37" s="133" t="s">
        <v>43</v>
      </c>
      <c r="C37" s="133" t="s">
        <v>44</v>
      </c>
      <c r="D37" s="134" t="s">
        <v>26</v>
      </c>
      <c r="E37" s="135">
        <v>0.51</v>
      </c>
      <c r="F37" s="135">
        <v>95.21</v>
      </c>
      <c r="G37" s="136">
        <f>ROUND(E37*F37,2)</f>
        <v>48.56</v>
      </c>
    </row>
    <row r="38" spans="1:7" s="96" customFormat="1" ht="15">
      <c r="A38" s="153" t="s">
        <v>125</v>
      </c>
      <c r="B38" s="153"/>
      <c r="C38" s="153"/>
      <c r="D38" s="153"/>
      <c r="E38" s="153"/>
      <c r="F38" s="153"/>
      <c r="G38" s="120">
        <f>SUBTOTAL(9,G29:G37)</f>
        <v>10387.449999999997</v>
      </c>
    </row>
    <row r="39" spans="1:7" ht="15">
      <c r="A39" s="130" t="s">
        <v>180</v>
      </c>
      <c r="B39" s="131"/>
      <c r="C39" s="157" t="s">
        <v>45</v>
      </c>
      <c r="D39" s="157"/>
      <c r="E39" s="157"/>
      <c r="F39" s="157"/>
      <c r="G39" s="157"/>
    </row>
    <row r="40" spans="1:7" ht="15">
      <c r="A40" s="130" t="s">
        <v>244</v>
      </c>
      <c r="B40" s="131"/>
      <c r="C40" s="157" t="s">
        <v>46</v>
      </c>
      <c r="D40" s="157"/>
      <c r="E40" s="157"/>
      <c r="F40" s="157"/>
      <c r="G40" s="157"/>
    </row>
    <row r="41" spans="1:7" ht="28.5">
      <c r="A41" s="132" t="s">
        <v>144</v>
      </c>
      <c r="B41" s="133" t="s">
        <v>47</v>
      </c>
      <c r="C41" s="133" t="s">
        <v>48</v>
      </c>
      <c r="D41" s="134" t="s">
        <v>12</v>
      </c>
      <c r="E41" s="135">
        <v>140.4</v>
      </c>
      <c r="F41" s="135">
        <v>26.98</v>
      </c>
      <c r="G41" s="136">
        <f>ROUND(E41*F41,2)</f>
        <v>3787.99</v>
      </c>
    </row>
    <row r="42" spans="1:7" ht="15">
      <c r="A42" s="130" t="s">
        <v>245</v>
      </c>
      <c r="B42" s="131"/>
      <c r="C42" s="157" t="s">
        <v>49</v>
      </c>
      <c r="D42" s="157"/>
      <c r="E42" s="157"/>
      <c r="F42" s="157"/>
      <c r="G42" s="157"/>
    </row>
    <row r="43" spans="1:7" ht="28.5">
      <c r="A43" s="132" t="s">
        <v>145</v>
      </c>
      <c r="B43" s="133" t="s">
        <v>50</v>
      </c>
      <c r="C43" s="133" t="s">
        <v>51</v>
      </c>
      <c r="D43" s="134" t="s">
        <v>12</v>
      </c>
      <c r="E43" s="135">
        <v>140.4</v>
      </c>
      <c r="F43" s="135">
        <v>2.88</v>
      </c>
      <c r="G43" s="136">
        <f>ROUND(E43*F43,2)</f>
        <v>404.35</v>
      </c>
    </row>
    <row r="44" spans="1:7" ht="28.5">
      <c r="A44" s="132" t="s">
        <v>146</v>
      </c>
      <c r="B44" s="133" t="s">
        <v>52</v>
      </c>
      <c r="C44" s="133" t="s">
        <v>53</v>
      </c>
      <c r="D44" s="134" t="s">
        <v>12</v>
      </c>
      <c r="E44" s="135">
        <v>140.4</v>
      </c>
      <c r="F44" s="135">
        <v>4.15</v>
      </c>
      <c r="G44" s="136">
        <f>ROUND(E44*F44,2)</f>
        <v>582.66</v>
      </c>
    </row>
    <row r="45" spans="1:7" s="96" customFormat="1" ht="15">
      <c r="A45" s="153" t="s">
        <v>125</v>
      </c>
      <c r="B45" s="153"/>
      <c r="C45" s="153"/>
      <c r="D45" s="153"/>
      <c r="E45" s="153"/>
      <c r="F45" s="153"/>
      <c r="G45" s="120">
        <f>SUBTOTAL(9,G41:G44)</f>
        <v>4775</v>
      </c>
    </row>
    <row r="46" spans="1:7" ht="15">
      <c r="A46" s="130" t="s">
        <v>179</v>
      </c>
      <c r="B46" s="131"/>
      <c r="C46" s="157" t="s">
        <v>54</v>
      </c>
      <c r="D46" s="157"/>
      <c r="E46" s="157"/>
      <c r="F46" s="157"/>
      <c r="G46" s="157"/>
    </row>
    <row r="47" spans="1:7" ht="15">
      <c r="A47" s="130" t="s">
        <v>246</v>
      </c>
      <c r="B47" s="131"/>
      <c r="C47" s="157" t="s">
        <v>55</v>
      </c>
      <c r="D47" s="157"/>
      <c r="E47" s="157"/>
      <c r="F47" s="157"/>
      <c r="G47" s="157"/>
    </row>
    <row r="48" spans="1:7" ht="15">
      <c r="A48" s="132" t="s">
        <v>147</v>
      </c>
      <c r="B48" s="133" t="s">
        <v>56</v>
      </c>
      <c r="C48" s="133" t="s">
        <v>57</v>
      </c>
      <c r="D48" s="134" t="s">
        <v>12</v>
      </c>
      <c r="E48" s="135">
        <v>116.27</v>
      </c>
      <c r="F48" s="135">
        <v>136.01</v>
      </c>
      <c r="G48" s="136">
        <f>ROUND(E48*F48,2)</f>
        <v>15813.88</v>
      </c>
    </row>
    <row r="49" spans="1:7" ht="14.25">
      <c r="A49" s="132"/>
      <c r="B49" s="137" t="s">
        <v>268</v>
      </c>
      <c r="C49" s="156" t="s">
        <v>271</v>
      </c>
      <c r="D49" s="156"/>
      <c r="E49" s="156"/>
      <c r="F49" s="156"/>
      <c r="G49" s="156"/>
    </row>
    <row r="50" spans="1:7" ht="15">
      <c r="A50" s="132" t="s">
        <v>148</v>
      </c>
      <c r="B50" s="133" t="s">
        <v>37</v>
      </c>
      <c r="C50" s="133" t="s">
        <v>38</v>
      </c>
      <c r="D50" s="134" t="s">
        <v>12</v>
      </c>
      <c r="E50" s="135">
        <v>116.27</v>
      </c>
      <c r="F50" s="135">
        <v>27.71</v>
      </c>
      <c r="G50" s="136">
        <f>ROUND(E50*F50,2)</f>
        <v>3221.84</v>
      </c>
    </row>
    <row r="51" spans="1:7" ht="28.5">
      <c r="A51" s="132" t="s">
        <v>149</v>
      </c>
      <c r="B51" s="133" t="s">
        <v>58</v>
      </c>
      <c r="C51" s="133" t="s">
        <v>59</v>
      </c>
      <c r="D51" s="134" t="s">
        <v>12</v>
      </c>
      <c r="E51" s="135">
        <v>116.27</v>
      </c>
      <c r="F51" s="135">
        <v>20.22</v>
      </c>
      <c r="G51" s="136">
        <f>ROUND(E51*F51,2)</f>
        <v>2350.98</v>
      </c>
    </row>
    <row r="52" spans="1:7" ht="15">
      <c r="A52" s="130" t="s">
        <v>247</v>
      </c>
      <c r="B52" s="131"/>
      <c r="C52" s="157" t="s">
        <v>60</v>
      </c>
      <c r="D52" s="157"/>
      <c r="E52" s="157"/>
      <c r="F52" s="157"/>
      <c r="G52" s="157"/>
    </row>
    <row r="53" spans="1:7" ht="15">
      <c r="A53" s="132" t="s">
        <v>150</v>
      </c>
      <c r="B53" s="133" t="s">
        <v>61</v>
      </c>
      <c r="C53" s="133" t="s">
        <v>62</v>
      </c>
      <c r="D53" s="134" t="s">
        <v>12</v>
      </c>
      <c r="E53" s="135">
        <v>11.52</v>
      </c>
      <c r="F53" s="135">
        <v>132.64</v>
      </c>
      <c r="G53" s="136">
        <f>ROUND(E53*F53,2)</f>
        <v>1528.01</v>
      </c>
    </row>
    <row r="54" spans="1:7" ht="14.25">
      <c r="A54" s="132"/>
      <c r="B54" s="137" t="s">
        <v>268</v>
      </c>
      <c r="C54" s="156" t="s">
        <v>272</v>
      </c>
      <c r="D54" s="156"/>
      <c r="E54" s="156"/>
      <c r="F54" s="156"/>
      <c r="G54" s="156"/>
    </row>
    <row r="55" spans="1:7" ht="15">
      <c r="A55" s="132" t="s">
        <v>151</v>
      </c>
      <c r="B55" s="133" t="s">
        <v>63</v>
      </c>
      <c r="C55" s="133" t="s">
        <v>64</v>
      </c>
      <c r="D55" s="134" t="s">
        <v>26</v>
      </c>
      <c r="E55" s="135">
        <v>1.38</v>
      </c>
      <c r="F55" s="135">
        <v>102.83</v>
      </c>
      <c r="G55" s="136">
        <f>ROUND(E55*F55,2)</f>
        <v>141.91</v>
      </c>
    </row>
    <row r="56" spans="1:7" ht="14.25">
      <c r="A56" s="132"/>
      <c r="B56" s="137" t="s">
        <v>268</v>
      </c>
      <c r="C56" s="156" t="s">
        <v>273</v>
      </c>
      <c r="D56" s="156"/>
      <c r="E56" s="156"/>
      <c r="F56" s="156"/>
      <c r="G56" s="156"/>
    </row>
    <row r="57" spans="1:7" ht="28.5">
      <c r="A57" s="132" t="s">
        <v>152</v>
      </c>
      <c r="B57" s="133" t="s">
        <v>65</v>
      </c>
      <c r="C57" s="133" t="s">
        <v>66</v>
      </c>
      <c r="D57" s="134" t="s">
        <v>26</v>
      </c>
      <c r="E57" s="135">
        <v>0.81</v>
      </c>
      <c r="F57" s="135">
        <v>60.11</v>
      </c>
      <c r="G57" s="136">
        <f>ROUND(E57*F57,2)</f>
        <v>48.69</v>
      </c>
    </row>
    <row r="58" spans="1:7" ht="15">
      <c r="A58" s="132" t="s">
        <v>153</v>
      </c>
      <c r="B58" s="133" t="s">
        <v>67</v>
      </c>
      <c r="C58" s="133" t="s">
        <v>68</v>
      </c>
      <c r="D58" s="134" t="s">
        <v>12</v>
      </c>
      <c r="E58" s="135">
        <v>11.52</v>
      </c>
      <c r="F58" s="135">
        <v>17.02</v>
      </c>
      <c r="G58" s="136">
        <f>ROUND(E58*F58,2)</f>
        <v>196.07</v>
      </c>
    </row>
    <row r="59" spans="1:7" ht="15">
      <c r="A59" s="130" t="s">
        <v>248</v>
      </c>
      <c r="B59" s="131"/>
      <c r="C59" s="157" t="s">
        <v>69</v>
      </c>
      <c r="D59" s="157"/>
      <c r="E59" s="157"/>
      <c r="F59" s="157"/>
      <c r="G59" s="157"/>
    </row>
    <row r="60" spans="1:7" ht="15">
      <c r="A60" s="132" t="s">
        <v>154</v>
      </c>
      <c r="B60" s="133" t="s">
        <v>70</v>
      </c>
      <c r="C60" s="133" t="s">
        <v>71</v>
      </c>
      <c r="D60" s="134" t="s">
        <v>12</v>
      </c>
      <c r="E60" s="135">
        <v>21.37</v>
      </c>
      <c r="F60" s="135">
        <v>100.59</v>
      </c>
      <c r="G60" s="136">
        <f>ROUND(E60*F60,2)</f>
        <v>2149.61</v>
      </c>
    </row>
    <row r="61" spans="1:7" ht="14.25">
      <c r="A61" s="132"/>
      <c r="B61" s="137" t="s">
        <v>268</v>
      </c>
      <c r="C61" s="156" t="s">
        <v>274</v>
      </c>
      <c r="D61" s="156"/>
      <c r="E61" s="156"/>
      <c r="F61" s="156"/>
      <c r="G61" s="156"/>
    </row>
    <row r="62" spans="1:7" ht="15">
      <c r="A62" s="132" t="s">
        <v>155</v>
      </c>
      <c r="B62" s="133" t="s">
        <v>37</v>
      </c>
      <c r="C62" s="133" t="s">
        <v>38</v>
      </c>
      <c r="D62" s="134" t="s">
        <v>12</v>
      </c>
      <c r="E62" s="135">
        <v>21.37</v>
      </c>
      <c r="F62" s="135">
        <v>27.71</v>
      </c>
      <c r="G62" s="136">
        <f>ROUND(E62*F62,2)</f>
        <v>592.16</v>
      </c>
    </row>
    <row r="63" spans="1:7" ht="15">
      <c r="A63" s="130" t="s">
        <v>249</v>
      </c>
      <c r="B63" s="131"/>
      <c r="C63" s="157" t="s">
        <v>72</v>
      </c>
      <c r="D63" s="157"/>
      <c r="E63" s="157"/>
      <c r="F63" s="157"/>
      <c r="G63" s="157"/>
    </row>
    <row r="64" spans="1:7" ht="28.5">
      <c r="A64" s="132" t="s">
        <v>156</v>
      </c>
      <c r="B64" s="133" t="s">
        <v>73</v>
      </c>
      <c r="C64" s="133" t="s">
        <v>74</v>
      </c>
      <c r="D64" s="134" t="s">
        <v>12</v>
      </c>
      <c r="E64" s="135">
        <v>747.07</v>
      </c>
      <c r="F64" s="135">
        <v>118.79</v>
      </c>
      <c r="G64" s="136">
        <f>ROUND(E64*F64,2)</f>
        <v>88744.45</v>
      </c>
    </row>
    <row r="65" spans="1:7" ht="14.25">
      <c r="A65" s="132"/>
      <c r="B65" s="137" t="s">
        <v>268</v>
      </c>
      <c r="C65" s="156" t="s">
        <v>274</v>
      </c>
      <c r="D65" s="156"/>
      <c r="E65" s="156"/>
      <c r="F65" s="156"/>
      <c r="G65" s="156"/>
    </row>
    <row r="66" spans="1:7" ht="15">
      <c r="A66" s="132" t="s">
        <v>157</v>
      </c>
      <c r="B66" s="133" t="s">
        <v>37</v>
      </c>
      <c r="C66" s="133" t="s">
        <v>38</v>
      </c>
      <c r="D66" s="134" t="s">
        <v>12</v>
      </c>
      <c r="E66" s="135">
        <v>747.07</v>
      </c>
      <c r="F66" s="135">
        <v>27.71</v>
      </c>
      <c r="G66" s="136">
        <f>ROUND(E66*F66,2)</f>
        <v>20701.31</v>
      </c>
    </row>
    <row r="67" spans="1:7" ht="28.5">
      <c r="A67" s="132" t="s">
        <v>158</v>
      </c>
      <c r="B67" s="133" t="s">
        <v>58</v>
      </c>
      <c r="C67" s="133" t="s">
        <v>59</v>
      </c>
      <c r="D67" s="134" t="s">
        <v>12</v>
      </c>
      <c r="E67" s="135">
        <v>747.07</v>
      </c>
      <c r="F67" s="135">
        <v>20.22</v>
      </c>
      <c r="G67" s="136">
        <f>ROUND(E67*F67,2)</f>
        <v>15105.76</v>
      </c>
    </row>
    <row r="68" spans="1:7" ht="15">
      <c r="A68" s="130" t="s">
        <v>250</v>
      </c>
      <c r="B68" s="131"/>
      <c r="C68" s="157" t="s">
        <v>75</v>
      </c>
      <c r="D68" s="157"/>
      <c r="E68" s="157"/>
      <c r="F68" s="157"/>
      <c r="G68" s="157"/>
    </row>
    <row r="69" spans="1:7" ht="28.5">
      <c r="A69" s="132" t="s">
        <v>159</v>
      </c>
      <c r="B69" s="133" t="s">
        <v>76</v>
      </c>
      <c r="C69" s="133" t="s">
        <v>77</v>
      </c>
      <c r="D69" s="134" t="s">
        <v>78</v>
      </c>
      <c r="E69" s="135">
        <v>165.03</v>
      </c>
      <c r="F69" s="135">
        <v>19.39</v>
      </c>
      <c r="G69" s="136">
        <f>ROUND(E69*F69,2)</f>
        <v>3199.93</v>
      </c>
    </row>
    <row r="70" spans="1:7" ht="15">
      <c r="A70" s="130" t="s">
        <v>251</v>
      </c>
      <c r="B70" s="131"/>
      <c r="C70" s="157" t="s">
        <v>79</v>
      </c>
      <c r="D70" s="157"/>
      <c r="E70" s="157"/>
      <c r="F70" s="157"/>
      <c r="G70" s="157"/>
    </row>
    <row r="71" spans="1:7" ht="28.5">
      <c r="A71" s="132" t="s">
        <v>160</v>
      </c>
      <c r="B71" s="133" t="s">
        <v>80</v>
      </c>
      <c r="C71" s="133" t="s">
        <v>81</v>
      </c>
      <c r="D71" s="134" t="s">
        <v>12</v>
      </c>
      <c r="E71" s="135">
        <v>23.79</v>
      </c>
      <c r="F71" s="135">
        <v>109.63</v>
      </c>
      <c r="G71" s="136">
        <f>ROUND(E71*F71,2)</f>
        <v>2608.1</v>
      </c>
    </row>
    <row r="72" spans="1:7" ht="14.25">
      <c r="A72" s="132"/>
      <c r="B72" s="137" t="s">
        <v>268</v>
      </c>
      <c r="C72" s="156" t="s">
        <v>275</v>
      </c>
      <c r="D72" s="156"/>
      <c r="E72" s="156"/>
      <c r="F72" s="156"/>
      <c r="G72" s="156"/>
    </row>
    <row r="73" spans="1:7" ht="15">
      <c r="A73" s="132" t="s">
        <v>161</v>
      </c>
      <c r="B73" s="133" t="s">
        <v>37</v>
      </c>
      <c r="C73" s="133" t="s">
        <v>38</v>
      </c>
      <c r="D73" s="134" t="s">
        <v>12</v>
      </c>
      <c r="E73" s="135">
        <v>18.33</v>
      </c>
      <c r="F73" s="135">
        <v>27.71</v>
      </c>
      <c r="G73" s="136">
        <f>ROUND(E73*F73,2)</f>
        <v>507.92</v>
      </c>
    </row>
    <row r="74" spans="1:7" s="96" customFormat="1" ht="15">
      <c r="A74" s="153" t="s">
        <v>125</v>
      </c>
      <c r="B74" s="153"/>
      <c r="C74" s="153"/>
      <c r="D74" s="153"/>
      <c r="E74" s="153"/>
      <c r="F74" s="153"/>
      <c r="G74" s="120">
        <f>SUBTOTAL(9,G48:G73)</f>
        <v>156910.62000000002</v>
      </c>
    </row>
    <row r="75" spans="1:7" ht="15">
      <c r="A75" s="130" t="s">
        <v>178</v>
      </c>
      <c r="B75" s="131"/>
      <c r="C75" s="157" t="s">
        <v>82</v>
      </c>
      <c r="D75" s="157"/>
      <c r="E75" s="157"/>
      <c r="F75" s="157"/>
      <c r="G75" s="157"/>
    </row>
    <row r="76" spans="1:7" ht="15">
      <c r="A76" s="130" t="s">
        <v>252</v>
      </c>
      <c r="B76" s="131"/>
      <c r="C76" s="157" t="s">
        <v>83</v>
      </c>
      <c r="D76" s="157"/>
      <c r="E76" s="157"/>
      <c r="F76" s="157"/>
      <c r="G76" s="157"/>
    </row>
    <row r="77" spans="1:7" ht="15">
      <c r="A77" s="132" t="s">
        <v>162</v>
      </c>
      <c r="B77" s="133" t="s">
        <v>84</v>
      </c>
      <c r="C77" s="133" t="s">
        <v>85</v>
      </c>
      <c r="D77" s="134" t="s">
        <v>86</v>
      </c>
      <c r="E77" s="135">
        <v>1</v>
      </c>
      <c r="F77" s="135">
        <v>425.23</v>
      </c>
      <c r="G77" s="136">
        <f>ROUND(E77*F77,2)</f>
        <v>425.23</v>
      </c>
    </row>
    <row r="78" spans="1:7" ht="15">
      <c r="A78" s="132" t="s">
        <v>163</v>
      </c>
      <c r="B78" s="133" t="s">
        <v>87</v>
      </c>
      <c r="C78" s="133" t="s">
        <v>88</v>
      </c>
      <c r="D78" s="134" t="s">
        <v>86</v>
      </c>
      <c r="E78" s="135">
        <v>1</v>
      </c>
      <c r="F78" s="135">
        <v>467.54</v>
      </c>
      <c r="G78" s="136">
        <f>ROUND(E78*F78,2)</f>
        <v>467.54</v>
      </c>
    </row>
    <row r="79" spans="1:7" ht="15">
      <c r="A79" s="132" t="s">
        <v>164</v>
      </c>
      <c r="B79" s="133" t="s">
        <v>89</v>
      </c>
      <c r="C79" s="133" t="s">
        <v>90</v>
      </c>
      <c r="D79" s="134" t="s">
        <v>86</v>
      </c>
      <c r="E79" s="135">
        <v>1</v>
      </c>
      <c r="F79" s="135">
        <v>537.97</v>
      </c>
      <c r="G79" s="136">
        <f>ROUND(E79*F79,2)</f>
        <v>537.97</v>
      </c>
    </row>
    <row r="80" spans="1:7" ht="15">
      <c r="A80" s="132" t="s">
        <v>165</v>
      </c>
      <c r="B80" s="133" t="s">
        <v>91</v>
      </c>
      <c r="C80" s="133" t="s">
        <v>92</v>
      </c>
      <c r="D80" s="134" t="s">
        <v>86</v>
      </c>
      <c r="E80" s="135">
        <v>1</v>
      </c>
      <c r="F80" s="135">
        <v>1859.13</v>
      </c>
      <c r="G80" s="136">
        <f>ROUND(E80*F80,2)</f>
        <v>1859.13</v>
      </c>
    </row>
    <row r="81" spans="1:7" ht="15">
      <c r="A81" s="132" t="s">
        <v>166</v>
      </c>
      <c r="B81" s="133" t="s">
        <v>93</v>
      </c>
      <c r="C81" s="133" t="s">
        <v>94</v>
      </c>
      <c r="D81" s="134" t="s">
        <v>86</v>
      </c>
      <c r="E81" s="135">
        <v>1</v>
      </c>
      <c r="F81" s="135">
        <v>1800</v>
      </c>
      <c r="G81" s="136">
        <f>ROUND(E81*F81,2)</f>
        <v>1800</v>
      </c>
    </row>
    <row r="82" spans="1:7" ht="15">
      <c r="A82" s="130" t="s">
        <v>253</v>
      </c>
      <c r="B82" s="131"/>
      <c r="C82" s="157" t="s">
        <v>95</v>
      </c>
      <c r="D82" s="157"/>
      <c r="E82" s="157"/>
      <c r="F82" s="157"/>
      <c r="G82" s="157"/>
    </row>
    <row r="83" spans="1:7" ht="28.5">
      <c r="A83" s="132" t="s">
        <v>167</v>
      </c>
      <c r="B83" s="133" t="s">
        <v>96</v>
      </c>
      <c r="C83" s="133" t="s">
        <v>97</v>
      </c>
      <c r="D83" s="134" t="s">
        <v>86</v>
      </c>
      <c r="E83" s="135">
        <v>2</v>
      </c>
      <c r="F83" s="135">
        <v>304.13</v>
      </c>
      <c r="G83" s="136">
        <f>ROUND(E83*F83,2)</f>
        <v>608.26</v>
      </c>
    </row>
    <row r="84" spans="1:7" ht="14.25">
      <c r="A84" s="132"/>
      <c r="B84" s="137" t="s">
        <v>268</v>
      </c>
      <c r="C84" s="156" t="s">
        <v>276</v>
      </c>
      <c r="D84" s="156"/>
      <c r="E84" s="156"/>
      <c r="F84" s="156"/>
      <c r="G84" s="156"/>
    </row>
    <row r="85" spans="1:7" ht="28.5">
      <c r="A85" s="132" t="s">
        <v>168</v>
      </c>
      <c r="B85" s="133" t="s">
        <v>98</v>
      </c>
      <c r="C85" s="133" t="s">
        <v>99</v>
      </c>
      <c r="D85" s="134" t="s">
        <v>86</v>
      </c>
      <c r="E85" s="135">
        <v>6</v>
      </c>
      <c r="F85" s="135">
        <v>343.73</v>
      </c>
      <c r="G85" s="136">
        <f>ROUND(E85*F85,2)</f>
        <v>2062.38</v>
      </c>
    </row>
    <row r="86" spans="1:7" ht="14.25">
      <c r="A86" s="132"/>
      <c r="B86" s="137" t="s">
        <v>268</v>
      </c>
      <c r="C86" s="156" t="s">
        <v>276</v>
      </c>
      <c r="D86" s="156"/>
      <c r="E86" s="156"/>
      <c r="F86" s="156"/>
      <c r="G86" s="156"/>
    </row>
    <row r="87" spans="1:7" ht="28.5">
      <c r="A87" s="132" t="s">
        <v>169</v>
      </c>
      <c r="B87" s="133" t="s">
        <v>100</v>
      </c>
      <c r="C87" s="133" t="s">
        <v>101</v>
      </c>
      <c r="D87" s="134" t="s">
        <v>86</v>
      </c>
      <c r="E87" s="135">
        <v>1</v>
      </c>
      <c r="F87" s="135">
        <v>1178.94</v>
      </c>
      <c r="G87" s="136">
        <f>ROUND(E87*F87,2)</f>
        <v>1178.94</v>
      </c>
    </row>
    <row r="88" spans="1:7" ht="15">
      <c r="A88" s="132" t="s">
        <v>170</v>
      </c>
      <c r="B88" s="133" t="s">
        <v>102</v>
      </c>
      <c r="C88" s="133" t="s">
        <v>103</v>
      </c>
      <c r="D88" s="134" t="s">
        <v>78</v>
      </c>
      <c r="E88" s="135">
        <v>22.21</v>
      </c>
      <c r="F88" s="135">
        <v>102.86</v>
      </c>
      <c r="G88" s="136">
        <f>ROUND(E88*F88,2)</f>
        <v>2284.52</v>
      </c>
    </row>
    <row r="89" spans="1:7" ht="15">
      <c r="A89" s="130" t="s">
        <v>254</v>
      </c>
      <c r="B89" s="131"/>
      <c r="C89" s="157" t="s">
        <v>104</v>
      </c>
      <c r="D89" s="157"/>
      <c r="E89" s="157"/>
      <c r="F89" s="157"/>
      <c r="G89" s="157"/>
    </row>
    <row r="90" spans="1:7" ht="15">
      <c r="A90" s="132" t="s">
        <v>171</v>
      </c>
      <c r="B90" s="133" t="s">
        <v>105</v>
      </c>
      <c r="C90" s="133" t="s">
        <v>104</v>
      </c>
      <c r="D90" s="134" t="s">
        <v>86</v>
      </c>
      <c r="E90" s="135">
        <v>1</v>
      </c>
      <c r="F90" s="135">
        <v>8930.61</v>
      </c>
      <c r="G90" s="136">
        <f>ROUND(E90*F90,2)</f>
        <v>8930.61</v>
      </c>
    </row>
    <row r="91" spans="1:7" ht="15">
      <c r="A91" s="130" t="s">
        <v>255</v>
      </c>
      <c r="B91" s="131"/>
      <c r="C91" s="157" t="s">
        <v>106</v>
      </c>
      <c r="D91" s="157"/>
      <c r="E91" s="157"/>
      <c r="F91" s="157"/>
      <c r="G91" s="157"/>
    </row>
    <row r="92" spans="1:7" ht="15">
      <c r="A92" s="132" t="s">
        <v>172</v>
      </c>
      <c r="B92" s="133" t="s">
        <v>107</v>
      </c>
      <c r="C92" s="133" t="s">
        <v>108</v>
      </c>
      <c r="D92" s="134" t="s">
        <v>86</v>
      </c>
      <c r="E92" s="135">
        <v>4</v>
      </c>
      <c r="F92" s="135">
        <v>94.08</v>
      </c>
      <c r="G92" s="136">
        <f>ROUND(E92*F92,2)</f>
        <v>376.32</v>
      </c>
    </row>
    <row r="93" spans="1:7" s="96" customFormat="1" ht="15">
      <c r="A93" s="153" t="s">
        <v>125</v>
      </c>
      <c r="B93" s="153"/>
      <c r="C93" s="153"/>
      <c r="D93" s="153"/>
      <c r="E93" s="153"/>
      <c r="F93" s="153"/>
      <c r="G93" s="120">
        <f>SUBTOTAL(9,G77:G92)</f>
        <v>20530.9</v>
      </c>
    </row>
    <row r="94" spans="1:7" ht="15">
      <c r="A94" s="130" t="s">
        <v>177</v>
      </c>
      <c r="B94" s="131"/>
      <c r="C94" s="157" t="s">
        <v>109</v>
      </c>
      <c r="D94" s="157"/>
      <c r="E94" s="157"/>
      <c r="F94" s="157"/>
      <c r="G94" s="157"/>
    </row>
    <row r="95" spans="1:7" ht="15">
      <c r="A95" s="130" t="s">
        <v>256</v>
      </c>
      <c r="B95" s="131"/>
      <c r="C95" s="157" t="s">
        <v>277</v>
      </c>
      <c r="D95" s="157"/>
      <c r="E95" s="157"/>
      <c r="F95" s="157"/>
      <c r="G95" s="157"/>
    </row>
    <row r="96" spans="1:7" ht="15">
      <c r="A96" s="132" t="s">
        <v>173</v>
      </c>
      <c r="B96" s="133" t="s">
        <v>110</v>
      </c>
      <c r="C96" s="133" t="s">
        <v>111</v>
      </c>
      <c r="D96" s="134" t="s">
        <v>12</v>
      </c>
      <c r="E96" s="135">
        <v>292.1</v>
      </c>
      <c r="F96" s="135">
        <v>9.2</v>
      </c>
      <c r="G96" s="136">
        <f>ROUND(E96*F96,2)</f>
        <v>2687.32</v>
      </c>
    </row>
    <row r="97" spans="1:7" ht="14.25">
      <c r="A97" s="132"/>
      <c r="B97" s="137" t="s">
        <v>268</v>
      </c>
      <c r="C97" s="156" t="s">
        <v>278</v>
      </c>
      <c r="D97" s="156"/>
      <c r="E97" s="156"/>
      <c r="F97" s="156"/>
      <c r="G97" s="156"/>
    </row>
    <row r="98" spans="1:7" ht="15">
      <c r="A98" s="132" t="s">
        <v>279</v>
      </c>
      <c r="B98" s="133" t="s">
        <v>280</v>
      </c>
      <c r="C98" s="133" t="s">
        <v>281</v>
      </c>
      <c r="D98" s="134" t="s">
        <v>12</v>
      </c>
      <c r="E98" s="135">
        <v>101.4</v>
      </c>
      <c r="F98" s="135">
        <v>24.02</v>
      </c>
      <c r="G98" s="136">
        <f>ROUND(E98*F98,2)</f>
        <v>2435.63</v>
      </c>
    </row>
    <row r="99" spans="1:7" ht="14.25">
      <c r="A99" s="132"/>
      <c r="B99" s="137" t="s">
        <v>268</v>
      </c>
      <c r="C99" s="156" t="s">
        <v>282</v>
      </c>
      <c r="D99" s="156"/>
      <c r="E99" s="156"/>
      <c r="F99" s="156"/>
      <c r="G99" s="156"/>
    </row>
    <row r="100" spans="1:7" ht="15">
      <c r="A100" s="130" t="s">
        <v>257</v>
      </c>
      <c r="B100" s="131"/>
      <c r="C100" s="157" t="s">
        <v>112</v>
      </c>
      <c r="D100" s="157"/>
      <c r="E100" s="157"/>
      <c r="F100" s="157"/>
      <c r="G100" s="157"/>
    </row>
    <row r="101" spans="1:7" ht="15">
      <c r="A101" s="132" t="s">
        <v>174</v>
      </c>
      <c r="B101" s="133" t="s">
        <v>113</v>
      </c>
      <c r="C101" s="133" t="s">
        <v>114</v>
      </c>
      <c r="D101" s="134" t="s">
        <v>86</v>
      </c>
      <c r="E101" s="135">
        <v>9</v>
      </c>
      <c r="F101" s="135">
        <v>37.28</v>
      </c>
      <c r="G101" s="136">
        <f>ROUND(E101*F101,2)</f>
        <v>335.52</v>
      </c>
    </row>
    <row r="102" spans="1:7" ht="15">
      <c r="A102" s="130" t="s">
        <v>258</v>
      </c>
      <c r="B102" s="131"/>
      <c r="C102" s="157" t="s">
        <v>115</v>
      </c>
      <c r="D102" s="157"/>
      <c r="E102" s="157"/>
      <c r="F102" s="157"/>
      <c r="G102" s="157"/>
    </row>
    <row r="103" spans="1:7" ht="15">
      <c r="A103" s="132" t="s">
        <v>175</v>
      </c>
      <c r="B103" s="133" t="s">
        <v>116</v>
      </c>
      <c r="C103" s="133" t="s">
        <v>283</v>
      </c>
      <c r="D103" s="134" t="s">
        <v>86</v>
      </c>
      <c r="E103" s="135">
        <v>4</v>
      </c>
      <c r="F103" s="135">
        <v>416.62</v>
      </c>
      <c r="G103" s="136">
        <f>ROUND(E103*F103,2)</f>
        <v>1666.48</v>
      </c>
    </row>
    <row r="104" spans="1:7" ht="14.25">
      <c r="A104" s="132"/>
      <c r="B104" s="137" t="s">
        <v>268</v>
      </c>
      <c r="C104" s="156" t="s">
        <v>284</v>
      </c>
      <c r="D104" s="156"/>
      <c r="E104" s="156"/>
      <c r="F104" s="156"/>
      <c r="G104" s="156"/>
    </row>
    <row r="105" spans="1:7" ht="15">
      <c r="A105" s="132" t="s">
        <v>259</v>
      </c>
      <c r="B105" s="133" t="s">
        <v>260</v>
      </c>
      <c r="C105" s="133" t="s">
        <v>285</v>
      </c>
      <c r="D105" s="134" t="s">
        <v>86</v>
      </c>
      <c r="E105" s="135">
        <v>2</v>
      </c>
      <c r="F105" s="135">
        <v>416.62</v>
      </c>
      <c r="G105" s="136">
        <f>ROUND(E105*F105,2)</f>
        <v>833.24</v>
      </c>
    </row>
    <row r="106" spans="1:7" ht="14.25">
      <c r="A106" s="132"/>
      <c r="B106" s="137" t="s">
        <v>268</v>
      </c>
      <c r="C106" s="156" t="s">
        <v>284</v>
      </c>
      <c r="D106" s="156"/>
      <c r="E106" s="156"/>
      <c r="F106" s="156"/>
      <c r="G106" s="156"/>
    </row>
    <row r="107" spans="1:7" ht="15">
      <c r="A107" s="132" t="s">
        <v>261</v>
      </c>
      <c r="B107" s="133" t="s">
        <v>262</v>
      </c>
      <c r="C107" s="133" t="s">
        <v>286</v>
      </c>
      <c r="D107" s="134" t="s">
        <v>86</v>
      </c>
      <c r="E107" s="135">
        <v>13</v>
      </c>
      <c r="F107" s="135">
        <v>256.62</v>
      </c>
      <c r="G107" s="136">
        <f>ROUND(E107*F107,2)</f>
        <v>3336.06</v>
      </c>
    </row>
    <row r="108" spans="1:7" ht="14.25">
      <c r="A108" s="132"/>
      <c r="B108" s="137" t="s">
        <v>268</v>
      </c>
      <c r="C108" s="156" t="s">
        <v>284</v>
      </c>
      <c r="D108" s="156"/>
      <c r="E108" s="156"/>
      <c r="F108" s="156"/>
      <c r="G108" s="156"/>
    </row>
    <row r="109" spans="1:7" ht="15">
      <c r="A109" s="130" t="s">
        <v>263</v>
      </c>
      <c r="B109" s="131"/>
      <c r="C109" s="157" t="s">
        <v>117</v>
      </c>
      <c r="D109" s="157"/>
      <c r="E109" s="157"/>
      <c r="F109" s="157"/>
      <c r="G109" s="157"/>
    </row>
    <row r="110" spans="1:7" ht="15">
      <c r="A110" s="132" t="s">
        <v>176</v>
      </c>
      <c r="B110" s="133" t="s">
        <v>118</v>
      </c>
      <c r="C110" s="133" t="s">
        <v>119</v>
      </c>
      <c r="D110" s="134" t="s">
        <v>86</v>
      </c>
      <c r="E110" s="135">
        <v>24</v>
      </c>
      <c r="F110" s="135">
        <v>40.12</v>
      </c>
      <c r="G110" s="136">
        <f>ROUND(E110*F110,2)</f>
        <v>962.88</v>
      </c>
    </row>
    <row r="111" spans="1:7" ht="14.25">
      <c r="A111" s="132"/>
      <c r="B111" s="137" t="s">
        <v>268</v>
      </c>
      <c r="C111" s="156" t="s">
        <v>287</v>
      </c>
      <c r="D111" s="156"/>
      <c r="E111" s="156"/>
      <c r="F111" s="156"/>
      <c r="G111" s="156"/>
    </row>
    <row r="112" spans="1:7" s="96" customFormat="1" ht="15">
      <c r="A112" s="153" t="s">
        <v>125</v>
      </c>
      <c r="B112" s="153"/>
      <c r="C112" s="153"/>
      <c r="D112" s="153"/>
      <c r="E112" s="153"/>
      <c r="F112" s="153"/>
      <c r="G112" s="120">
        <f>SUBTOTAL(9,G96:G111)</f>
        <v>12257.13</v>
      </c>
    </row>
    <row r="113" spans="1:7" ht="15">
      <c r="A113" s="130" t="s">
        <v>232</v>
      </c>
      <c r="B113" s="131"/>
      <c r="C113" s="157" t="s">
        <v>233</v>
      </c>
      <c r="D113" s="157"/>
      <c r="E113" s="157"/>
      <c r="F113" s="157"/>
      <c r="G113" s="157"/>
    </row>
    <row r="114" spans="1:7" ht="15">
      <c r="A114" s="130" t="s">
        <v>234</v>
      </c>
      <c r="B114" s="131"/>
      <c r="C114" s="157" t="s">
        <v>228</v>
      </c>
      <c r="D114" s="157"/>
      <c r="E114" s="157"/>
      <c r="F114" s="157"/>
      <c r="G114" s="157"/>
    </row>
    <row r="115" spans="1:7" ht="15">
      <c r="A115" s="132" t="s">
        <v>235</v>
      </c>
      <c r="B115" s="133" t="s">
        <v>236</v>
      </c>
      <c r="C115" s="133" t="s">
        <v>237</v>
      </c>
      <c r="D115" s="134" t="s">
        <v>12</v>
      </c>
      <c r="E115" s="135">
        <v>1366.56</v>
      </c>
      <c r="F115" s="135">
        <v>1.01</v>
      </c>
      <c r="G115" s="136">
        <f>ROUND(E115*F115,2)</f>
        <v>1380.23</v>
      </c>
    </row>
    <row r="116" spans="1:7" s="96" customFormat="1" ht="15">
      <c r="A116" s="153" t="s">
        <v>125</v>
      </c>
      <c r="B116" s="153"/>
      <c r="C116" s="153"/>
      <c r="D116" s="153"/>
      <c r="E116" s="153"/>
      <c r="F116" s="153"/>
      <c r="G116" s="120">
        <f>SUBTOTAL(9,G115:G115)</f>
        <v>1380.23</v>
      </c>
    </row>
    <row r="117" spans="1:7" s="96" customFormat="1" ht="15">
      <c r="A117" s="158"/>
      <c r="B117" s="158"/>
      <c r="C117" s="158"/>
      <c r="D117" s="158"/>
      <c r="E117" s="158"/>
      <c r="F117" s="159"/>
      <c r="G117" s="121"/>
    </row>
    <row r="118" spans="1:7" s="96" customFormat="1" ht="15">
      <c r="A118" s="138"/>
      <c r="B118" s="151" t="s">
        <v>126</v>
      </c>
      <c r="C118" s="151"/>
      <c r="D118" s="151"/>
      <c r="E118" s="151"/>
      <c r="F118" s="152"/>
      <c r="G118" s="122">
        <f>SUBTOTAL(9,G14:G116)</f>
        <v>228599.1900000001</v>
      </c>
    </row>
    <row r="119" spans="1:7" s="96" customFormat="1" ht="15">
      <c r="A119" s="153" t="s">
        <v>127</v>
      </c>
      <c r="B119" s="153"/>
      <c r="C119" s="153"/>
      <c r="D119" s="153"/>
      <c r="E119" s="153"/>
      <c r="F119" s="153"/>
      <c r="G119" s="122">
        <f>G118*0.2498</f>
        <v>57104.07766200002</v>
      </c>
    </row>
    <row r="120" spans="1:7" s="96" customFormat="1" ht="15">
      <c r="A120" s="153" t="s">
        <v>128</v>
      </c>
      <c r="B120" s="153"/>
      <c r="C120" s="153"/>
      <c r="D120" s="153"/>
      <c r="E120" s="153"/>
      <c r="F120" s="153"/>
      <c r="G120" s="122">
        <f>G118+G119</f>
        <v>285703.2676620001</v>
      </c>
    </row>
    <row r="121" spans="1:7" s="96" customFormat="1" ht="14.25">
      <c r="A121" s="138"/>
      <c r="B121" s="154" t="s">
        <v>120</v>
      </c>
      <c r="C121" s="154"/>
      <c r="D121" s="154"/>
      <c r="E121" s="154"/>
      <c r="F121" s="154"/>
      <c r="G121" s="155"/>
    </row>
  </sheetData>
  <sheetProtection/>
  <mergeCells count="66">
    <mergeCell ref="F9:G9"/>
    <mergeCell ref="B10:G10"/>
    <mergeCell ref="A3:G3"/>
    <mergeCell ref="A4:G4"/>
    <mergeCell ref="A5:G5"/>
    <mergeCell ref="E7:G7"/>
    <mergeCell ref="C28:G28"/>
    <mergeCell ref="C31:G31"/>
    <mergeCell ref="C12:G12"/>
    <mergeCell ref="C13:G13"/>
    <mergeCell ref="C17:G17"/>
    <mergeCell ref="C19:G19"/>
    <mergeCell ref="A20:F20"/>
    <mergeCell ref="C21:G21"/>
    <mergeCell ref="C22:G22"/>
    <mergeCell ref="C24:G24"/>
    <mergeCell ref="A26:F26"/>
    <mergeCell ref="C27:G27"/>
    <mergeCell ref="C54:G54"/>
    <mergeCell ref="C56:G56"/>
    <mergeCell ref="C33:G33"/>
    <mergeCell ref="A38:F38"/>
    <mergeCell ref="C39:G39"/>
    <mergeCell ref="C40:G40"/>
    <mergeCell ref="C42:G42"/>
    <mergeCell ref="A45:F45"/>
    <mergeCell ref="C46:G46"/>
    <mergeCell ref="C47:G47"/>
    <mergeCell ref="C49:G49"/>
    <mergeCell ref="C52:G52"/>
    <mergeCell ref="C82:G82"/>
    <mergeCell ref="C84:G84"/>
    <mergeCell ref="C59:G59"/>
    <mergeCell ref="C61:G61"/>
    <mergeCell ref="C63:G63"/>
    <mergeCell ref="C65:G65"/>
    <mergeCell ref="C68:G68"/>
    <mergeCell ref="C70:G70"/>
    <mergeCell ref="C72:G72"/>
    <mergeCell ref="A74:F74"/>
    <mergeCell ref="C75:G75"/>
    <mergeCell ref="C76:G76"/>
    <mergeCell ref="C104:G104"/>
    <mergeCell ref="C106:G106"/>
    <mergeCell ref="C86:G86"/>
    <mergeCell ref="C89:G89"/>
    <mergeCell ref="C91:G91"/>
    <mergeCell ref="A93:F93"/>
    <mergeCell ref="C94:G94"/>
    <mergeCell ref="C95:G95"/>
    <mergeCell ref="C97:G97"/>
    <mergeCell ref="C99:G99"/>
    <mergeCell ref="C100:G100"/>
    <mergeCell ref="C102:G102"/>
    <mergeCell ref="C113:G113"/>
    <mergeCell ref="C114:G114"/>
    <mergeCell ref="A116:F116"/>
    <mergeCell ref="A117:F117"/>
    <mergeCell ref="C108:G108"/>
    <mergeCell ref="C109:G109"/>
    <mergeCell ref="C111:G111"/>
    <mergeCell ref="A112:F112"/>
    <mergeCell ref="B118:F118"/>
    <mergeCell ref="A119:F119"/>
    <mergeCell ref="A120:F120"/>
    <mergeCell ref="B121:G121"/>
  </mergeCells>
  <printOptions horizontalCentered="1"/>
  <pageMargins left="0.4166666666666667" right="0" top="0.75" bottom="0.9444444444444444" header="0" footer="0.75"/>
  <pageSetup fitToHeight="0" fitToWidth="1" horizontalDpi="600" verticalDpi="600" orientation="portrait" paperSize="9" scale="56" r:id="rId2"/>
  <headerFooter alignWithMargins="0">
    <oddFooter>&amp;R&amp;"Verdana,Negrito itálico"&amp;10Página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SheetLayoutView="100" zoomScalePageLayoutView="0" workbookViewId="0" topLeftCell="B1">
      <selection activeCell="A5" sqref="A5:I5"/>
    </sheetView>
  </sheetViews>
  <sheetFormatPr defaultColWidth="9.140625" defaultRowHeight="15"/>
  <cols>
    <col min="1" max="1" width="7.140625" style="42" customWidth="1"/>
    <col min="2" max="2" width="31.57421875" style="43" customWidth="1"/>
    <col min="3" max="4" width="14.28125" style="44" customWidth="1"/>
    <col min="5" max="5" width="16.28125" style="44" customWidth="1"/>
    <col min="6" max="7" width="12.8515625" style="45" customWidth="1"/>
    <col min="8" max="8" width="14.421875" style="45" customWidth="1"/>
    <col min="9" max="9" width="13.140625" style="45" customWidth="1"/>
    <col min="10" max="10" width="19.7109375" style="4" customWidth="1"/>
    <col min="11" max="12" width="4.28125" style="4" customWidth="1"/>
    <col min="13" max="16" width="9.140625" style="4" customWidth="1"/>
    <col min="17" max="16384" width="9.140625" style="46" customWidth="1"/>
  </cols>
  <sheetData>
    <row r="1" spans="1:9" ht="15.75" customHeight="1">
      <c r="A1" s="207" t="s">
        <v>212</v>
      </c>
      <c r="B1" s="208"/>
      <c r="C1" s="208"/>
      <c r="D1" s="208"/>
      <c r="E1" s="208"/>
      <c r="F1" s="208"/>
      <c r="G1" s="208"/>
      <c r="H1" s="208"/>
      <c r="I1" s="209"/>
    </row>
    <row r="2" spans="1:9" ht="15.75" customHeight="1">
      <c r="A2" s="204"/>
      <c r="B2" s="205"/>
      <c r="C2" s="205"/>
      <c r="D2" s="205"/>
      <c r="E2" s="205"/>
      <c r="F2" s="205"/>
      <c r="G2" s="205"/>
      <c r="H2" s="205"/>
      <c r="I2" s="206"/>
    </row>
    <row r="3" spans="1:9" ht="15.75" customHeight="1">
      <c r="A3" s="201" t="s">
        <v>288</v>
      </c>
      <c r="B3" s="202"/>
      <c r="C3" s="202"/>
      <c r="D3" s="202"/>
      <c r="E3" s="202"/>
      <c r="F3" s="202"/>
      <c r="G3" s="202"/>
      <c r="H3" s="202"/>
      <c r="I3" s="203"/>
    </row>
    <row r="4" spans="1:9" ht="15.75" customHeight="1">
      <c r="A4" s="5"/>
      <c r="B4" s="213" t="s">
        <v>213</v>
      </c>
      <c r="C4" s="213"/>
      <c r="D4" s="213"/>
      <c r="E4" s="213"/>
      <c r="F4" s="213"/>
      <c r="G4" s="213"/>
      <c r="H4" s="213"/>
      <c r="I4" s="214"/>
    </row>
    <row r="5" spans="1:9" ht="15.75" customHeight="1" thickBot="1">
      <c r="A5" s="210" t="s">
        <v>289</v>
      </c>
      <c r="B5" s="211"/>
      <c r="C5" s="211"/>
      <c r="D5" s="211"/>
      <c r="E5" s="211"/>
      <c r="F5" s="211"/>
      <c r="G5" s="211"/>
      <c r="H5" s="211"/>
      <c r="I5" s="212"/>
    </row>
    <row r="6" spans="1:9" ht="13.5" customHeight="1" thickBot="1">
      <c r="A6" s="47"/>
      <c r="B6" s="48"/>
      <c r="C6" s="48"/>
      <c r="D6" s="48"/>
      <c r="E6" s="48"/>
      <c r="F6" s="48"/>
      <c r="G6" s="48"/>
      <c r="H6" s="48"/>
      <c r="I6" s="49"/>
    </row>
    <row r="7" spans="1:9" ht="15.75" thickBot="1">
      <c r="A7" s="172" t="s">
        <v>214</v>
      </c>
      <c r="B7" s="174" t="s">
        <v>215</v>
      </c>
      <c r="C7" s="176" t="s">
        <v>216</v>
      </c>
      <c r="D7" s="6" t="s">
        <v>217</v>
      </c>
      <c r="E7" s="178" t="s">
        <v>218</v>
      </c>
      <c r="F7" s="169" t="s">
        <v>219</v>
      </c>
      <c r="G7" s="170"/>
      <c r="H7" s="170"/>
      <c r="I7" s="171"/>
    </row>
    <row r="8" spans="1:9" ht="15.75" thickBot="1">
      <c r="A8" s="173"/>
      <c r="B8" s="175"/>
      <c r="C8" s="177"/>
      <c r="D8" s="7">
        <f>24.98%</f>
        <v>0.2498</v>
      </c>
      <c r="E8" s="179"/>
      <c r="F8" s="8">
        <v>30</v>
      </c>
      <c r="G8" s="9">
        <f>F8+30</f>
        <v>60</v>
      </c>
      <c r="H8" s="9">
        <f>G8+30</f>
        <v>90</v>
      </c>
      <c r="I8" s="10">
        <f>H8+30</f>
        <v>120</v>
      </c>
    </row>
    <row r="9" spans="1:9" ht="14.25">
      <c r="A9" s="183" t="s">
        <v>220</v>
      </c>
      <c r="B9" s="186" t="str">
        <f>SINTÉTICO!C12</f>
        <v>SERVIÇOS PRÉ-LIMINARES</v>
      </c>
      <c r="C9" s="189">
        <f>SINTÉTICO!G20</f>
        <v>20149.550000000003</v>
      </c>
      <c r="D9" s="189">
        <f>C9*D$8</f>
        <v>5033.3575900000005</v>
      </c>
      <c r="E9" s="180">
        <f>D9+C9</f>
        <v>25182.907590000003</v>
      </c>
      <c r="F9" s="11">
        <v>1</v>
      </c>
      <c r="G9" s="12"/>
      <c r="H9" s="12"/>
      <c r="I9" s="13"/>
    </row>
    <row r="10" spans="1:9" ht="14.25">
      <c r="A10" s="184"/>
      <c r="B10" s="187"/>
      <c r="C10" s="190"/>
      <c r="D10" s="190"/>
      <c r="E10" s="181"/>
      <c r="F10" s="14"/>
      <c r="G10" s="15"/>
      <c r="H10" s="15"/>
      <c r="I10" s="16"/>
    </row>
    <row r="11" spans="1:9" ht="15" thickBot="1">
      <c r="A11" s="193"/>
      <c r="B11" s="194"/>
      <c r="C11" s="195"/>
      <c r="D11" s="195"/>
      <c r="E11" s="182"/>
      <c r="F11" s="50">
        <f>$E$9*F9</f>
        <v>25182.907590000003</v>
      </c>
      <c r="G11" s="51"/>
      <c r="H11" s="51"/>
      <c r="I11" s="52"/>
    </row>
    <row r="12" spans="1:9" ht="14.25">
      <c r="A12" s="183" t="s">
        <v>221</v>
      </c>
      <c r="B12" s="186" t="str">
        <f>SINTÉTICO!C21</f>
        <v>MOVIMENTO DE TERRA</v>
      </c>
      <c r="C12" s="189">
        <f>SINTÉTICO!G26</f>
        <v>2208.31</v>
      </c>
      <c r="D12" s="189">
        <f>C12*D$8</f>
        <v>551.6358379999999</v>
      </c>
      <c r="E12" s="180">
        <f>D12+C12</f>
        <v>2759.9458379999996</v>
      </c>
      <c r="F12" s="17">
        <v>1</v>
      </c>
      <c r="G12" s="17"/>
      <c r="H12" s="12"/>
      <c r="I12" s="13"/>
    </row>
    <row r="13" spans="1:9" ht="14.25">
      <c r="A13" s="184"/>
      <c r="B13" s="187"/>
      <c r="C13" s="190"/>
      <c r="D13" s="190"/>
      <c r="E13" s="181"/>
      <c r="F13" s="18"/>
      <c r="G13" s="19"/>
      <c r="H13" s="19"/>
      <c r="I13" s="16"/>
    </row>
    <row r="14" spans="1:9" ht="15" thickBot="1">
      <c r="A14" s="185"/>
      <c r="B14" s="188"/>
      <c r="C14" s="191"/>
      <c r="D14" s="191"/>
      <c r="E14" s="192"/>
      <c r="F14" s="53">
        <f>$E$12*F12</f>
        <v>2759.9458379999996</v>
      </c>
      <c r="G14" s="53"/>
      <c r="H14" s="53"/>
      <c r="I14" s="54"/>
    </row>
    <row r="15" spans="1:9" ht="14.25">
      <c r="A15" s="198" t="s">
        <v>222</v>
      </c>
      <c r="B15" s="199" t="str">
        <f>SINTÉTICO!C27</f>
        <v>FUNDAÇÕES E CONTENÇÕES</v>
      </c>
      <c r="C15" s="200">
        <f>SINTÉTICO!G38</f>
        <v>10387.449999999997</v>
      </c>
      <c r="D15" s="200">
        <f>C15*D$8</f>
        <v>2594.785009999999</v>
      </c>
      <c r="E15" s="196">
        <f>D15+C15</f>
        <v>12982.235009999997</v>
      </c>
      <c r="F15" s="20">
        <v>0.4</v>
      </c>
      <c r="G15" s="21">
        <v>0.6</v>
      </c>
      <c r="H15" s="21"/>
      <c r="I15" s="22"/>
    </row>
    <row r="16" spans="1:9" ht="14.25">
      <c r="A16" s="184"/>
      <c r="B16" s="187"/>
      <c r="C16" s="190"/>
      <c r="D16" s="190"/>
      <c r="E16" s="197"/>
      <c r="F16" s="18"/>
      <c r="G16" s="18"/>
      <c r="H16" s="19"/>
      <c r="I16" s="16"/>
    </row>
    <row r="17" spans="1:9" ht="15" thickBot="1">
      <c r="A17" s="193"/>
      <c r="B17" s="194"/>
      <c r="C17" s="195"/>
      <c r="D17" s="195"/>
      <c r="E17" s="182"/>
      <c r="F17" s="51">
        <f>$E$15*F15</f>
        <v>5192.894003999999</v>
      </c>
      <c r="G17" s="51">
        <f>$E$15*G15</f>
        <v>7789.341005999998</v>
      </c>
      <c r="H17" s="51"/>
      <c r="I17" s="54"/>
    </row>
    <row r="18" spans="1:9" ht="14.25">
      <c r="A18" s="183" t="s">
        <v>223</v>
      </c>
      <c r="B18" s="186" t="str">
        <f>SINTÉTICO!C39</f>
        <v>ALVENARIAS E PAINÉIS</v>
      </c>
      <c r="C18" s="189">
        <f>SINTÉTICO!G45</f>
        <v>4775</v>
      </c>
      <c r="D18" s="189">
        <f>C18*D$8</f>
        <v>1192.795</v>
      </c>
      <c r="E18" s="180">
        <f>D18+C18</f>
        <v>5967.795</v>
      </c>
      <c r="F18" s="23"/>
      <c r="G18" s="12">
        <v>0.5</v>
      </c>
      <c r="H18" s="17">
        <v>0.5</v>
      </c>
      <c r="I18" s="13"/>
    </row>
    <row r="19" spans="1:9" ht="14.25">
      <c r="A19" s="184"/>
      <c r="B19" s="187"/>
      <c r="C19" s="190"/>
      <c r="D19" s="190"/>
      <c r="E19" s="181"/>
      <c r="F19" s="24"/>
      <c r="G19" s="18"/>
      <c r="H19" s="18"/>
      <c r="I19" s="16"/>
    </row>
    <row r="20" spans="1:9" ht="15" thickBot="1">
      <c r="A20" s="185"/>
      <c r="B20" s="188"/>
      <c r="C20" s="191"/>
      <c r="D20" s="191"/>
      <c r="E20" s="192"/>
      <c r="F20" s="55"/>
      <c r="G20" s="53">
        <f>$E$18*G18</f>
        <v>2983.8975</v>
      </c>
      <c r="H20" s="53">
        <f>$E$18*H18</f>
        <v>2983.8975</v>
      </c>
      <c r="I20" s="54"/>
    </row>
    <row r="21" spans="1:9" ht="14.25">
      <c r="A21" s="198" t="s">
        <v>224</v>
      </c>
      <c r="B21" s="199" t="str">
        <f>SINTÉTICO!C46</f>
        <v>PAVIMENTAÇÃO</v>
      </c>
      <c r="C21" s="200">
        <f>SINTÉTICO!G74</f>
        <v>156910.62000000002</v>
      </c>
      <c r="D21" s="200">
        <f>C21*D$8</f>
        <v>39196.272876</v>
      </c>
      <c r="E21" s="196">
        <f>D21+C21</f>
        <v>196106.89287600003</v>
      </c>
      <c r="F21" s="25"/>
      <c r="G21" s="21">
        <v>0.35</v>
      </c>
      <c r="H21" s="21">
        <v>0.5</v>
      </c>
      <c r="I21" s="22">
        <v>0.15</v>
      </c>
    </row>
    <row r="22" spans="1:9" ht="14.25">
      <c r="A22" s="184"/>
      <c r="B22" s="187"/>
      <c r="C22" s="190"/>
      <c r="D22" s="190"/>
      <c r="E22" s="181"/>
      <c r="F22" s="24"/>
      <c r="G22" s="18"/>
      <c r="H22" s="18"/>
      <c r="I22" s="26"/>
    </row>
    <row r="23" spans="1:9" ht="15" thickBot="1">
      <c r="A23" s="193"/>
      <c r="B23" s="194"/>
      <c r="C23" s="195"/>
      <c r="D23" s="195"/>
      <c r="E23" s="182"/>
      <c r="F23" s="50"/>
      <c r="G23" s="51">
        <f>$E$21*G21</f>
        <v>68637.41250660001</v>
      </c>
      <c r="H23" s="51">
        <f>$E$21*H21</f>
        <v>98053.44643800001</v>
      </c>
      <c r="I23" s="52">
        <f>$E$21*I21</f>
        <v>29416.033931400005</v>
      </c>
    </row>
    <row r="24" spans="1:9" ht="14.25">
      <c r="A24" s="183" t="s">
        <v>225</v>
      </c>
      <c r="B24" s="186" t="str">
        <f>SINTÉTICO!C75</f>
        <v>URBANIZAÇÃO</v>
      </c>
      <c r="C24" s="189">
        <f>SINTÉTICO!G93</f>
        <v>20530.9</v>
      </c>
      <c r="D24" s="189">
        <f>C24*D$8</f>
        <v>5128.618820000001</v>
      </c>
      <c r="E24" s="180">
        <f>D24+C24</f>
        <v>25659.51882</v>
      </c>
      <c r="F24" s="23"/>
      <c r="G24" s="17"/>
      <c r="H24" s="12">
        <v>0.3</v>
      </c>
      <c r="I24" s="13">
        <v>0.7</v>
      </c>
    </row>
    <row r="25" spans="1:9" ht="14.25">
      <c r="A25" s="184"/>
      <c r="B25" s="187"/>
      <c r="C25" s="190"/>
      <c r="D25" s="190"/>
      <c r="E25" s="181"/>
      <c r="F25" s="27"/>
      <c r="G25" s="28"/>
      <c r="H25" s="18"/>
      <c r="I25" s="26"/>
    </row>
    <row r="26" spans="1:9" ht="15" thickBot="1">
      <c r="A26" s="185"/>
      <c r="B26" s="188"/>
      <c r="C26" s="191"/>
      <c r="D26" s="191"/>
      <c r="E26" s="192"/>
      <c r="F26" s="55"/>
      <c r="G26" s="53"/>
      <c r="H26" s="53">
        <f>$E$24*H24</f>
        <v>7697.855646</v>
      </c>
      <c r="I26" s="54">
        <f>$E$24*I24</f>
        <v>17961.663174</v>
      </c>
    </row>
    <row r="27" spans="1:9" ht="14.25">
      <c r="A27" s="198" t="s">
        <v>226</v>
      </c>
      <c r="B27" s="199" t="str">
        <f>SINTÉTICO!C94</f>
        <v>PAISAGISMO</v>
      </c>
      <c r="C27" s="200">
        <f>SINTÉTICO!G112</f>
        <v>12257.13</v>
      </c>
      <c r="D27" s="200">
        <f>C27*$D$8</f>
        <v>3061.8310739999997</v>
      </c>
      <c r="E27" s="196">
        <f>D27+C27</f>
        <v>15318.961073999999</v>
      </c>
      <c r="F27" s="25"/>
      <c r="G27" s="20"/>
      <c r="H27" s="21"/>
      <c r="I27" s="22">
        <v>1</v>
      </c>
    </row>
    <row r="28" spans="1:9" ht="14.25">
      <c r="A28" s="184"/>
      <c r="B28" s="187"/>
      <c r="C28" s="190"/>
      <c r="D28" s="190"/>
      <c r="E28" s="181"/>
      <c r="F28" s="27"/>
      <c r="G28" s="15"/>
      <c r="H28" s="15"/>
      <c r="I28" s="26"/>
    </row>
    <row r="29" spans="1:9" ht="15" thickBot="1">
      <c r="A29" s="185"/>
      <c r="B29" s="188"/>
      <c r="C29" s="191"/>
      <c r="D29" s="191"/>
      <c r="E29" s="192"/>
      <c r="F29" s="56"/>
      <c r="G29" s="57"/>
      <c r="H29" s="57"/>
      <c r="I29" s="58">
        <f>$E$27*I27</f>
        <v>15318.961073999999</v>
      </c>
    </row>
    <row r="30" spans="1:9" ht="14.25">
      <c r="A30" s="198" t="s">
        <v>227</v>
      </c>
      <c r="B30" s="199" t="str">
        <f>SINTÉTICO!C113</f>
        <v>DIVERSOS E SERVIÇOS FINAIS</v>
      </c>
      <c r="C30" s="200">
        <f>SINTÉTICO!G116</f>
        <v>1380.23</v>
      </c>
      <c r="D30" s="200">
        <f>C30*$D$8</f>
        <v>344.781454</v>
      </c>
      <c r="E30" s="196">
        <f>D30+C30</f>
        <v>1725.011454</v>
      </c>
      <c r="F30" s="25"/>
      <c r="G30" s="20"/>
      <c r="H30" s="21"/>
      <c r="I30" s="22">
        <v>1</v>
      </c>
    </row>
    <row r="31" spans="1:9" ht="14.25">
      <c r="A31" s="184"/>
      <c r="B31" s="187"/>
      <c r="C31" s="190"/>
      <c r="D31" s="190"/>
      <c r="E31" s="181"/>
      <c r="F31" s="27"/>
      <c r="G31" s="15"/>
      <c r="H31" s="15"/>
      <c r="I31" s="26"/>
    </row>
    <row r="32" spans="1:9" ht="15" thickBot="1">
      <c r="A32" s="185"/>
      <c r="B32" s="188"/>
      <c r="C32" s="191"/>
      <c r="D32" s="191"/>
      <c r="E32" s="192"/>
      <c r="F32" s="56"/>
      <c r="G32" s="57"/>
      <c r="H32" s="57"/>
      <c r="I32" s="58">
        <f>I30*E30</f>
        <v>1725.011454</v>
      </c>
    </row>
    <row r="33" spans="1:11" ht="15.75" thickBot="1">
      <c r="A33" s="59"/>
      <c r="B33" s="60"/>
      <c r="C33" s="61"/>
      <c r="D33" s="62" t="s">
        <v>229</v>
      </c>
      <c r="E33" s="63">
        <f>SUM(E9:E32)</f>
        <v>285703.267662</v>
      </c>
      <c r="F33" s="64">
        <f>F29+F26+F23+F20+F17+F14+F11+F32</f>
        <v>33135.747432000004</v>
      </c>
      <c r="G33" s="65">
        <f>G29+G26+G23+G20+G17+G14+G11+G32</f>
        <v>79410.65101260002</v>
      </c>
      <c r="H33" s="65">
        <f>H29+H26+H23+H20+H17+H14+H11+H32</f>
        <v>108735.19958400002</v>
      </c>
      <c r="I33" s="66">
        <f>I29+I26+I23+I20+I17+I14+I11+I32</f>
        <v>64421.66963340001</v>
      </c>
      <c r="J33" s="67"/>
      <c r="K33" s="67"/>
    </row>
    <row r="34" spans="1:9" ht="15.75" thickBot="1">
      <c r="A34" s="29"/>
      <c r="B34" s="68" t="s">
        <v>230</v>
      </c>
      <c r="C34" s="30"/>
      <c r="D34" s="31"/>
      <c r="E34" s="32" t="s">
        <v>231</v>
      </c>
      <c r="F34" s="33">
        <f>F33/$E$33</f>
        <v>0.11597958855409768</v>
      </c>
      <c r="G34" s="34">
        <f>G33/$E$33+F34</f>
        <v>0.3939275856576745</v>
      </c>
      <c r="H34" s="34">
        <f>H33/$E$33+G34</f>
        <v>0.7745154608815543</v>
      </c>
      <c r="I34" s="35">
        <f>I33/$E$33+H34</f>
        <v>1</v>
      </c>
    </row>
    <row r="35" spans="1:9" ht="14.25">
      <c r="A35" s="36"/>
      <c r="B35" s="37"/>
      <c r="C35" s="38"/>
      <c r="D35" s="38"/>
      <c r="E35" s="38"/>
      <c r="F35" s="39"/>
      <c r="G35" s="39"/>
      <c r="H35" s="39"/>
      <c r="I35" s="39"/>
    </row>
    <row r="36" spans="1:9" ht="14.25">
      <c r="A36" s="36"/>
      <c r="B36" s="37"/>
      <c r="C36" s="38"/>
      <c r="D36" s="38"/>
      <c r="E36" s="38"/>
      <c r="F36" s="69"/>
      <c r="G36" s="69"/>
      <c r="H36" s="69"/>
      <c r="I36" s="69"/>
    </row>
    <row r="37" spans="1:9" ht="15">
      <c r="A37" s="36"/>
      <c r="B37" s="40"/>
      <c r="C37" s="38"/>
      <c r="D37" s="38"/>
      <c r="E37" s="38"/>
      <c r="F37" s="70"/>
      <c r="G37" s="41"/>
      <c r="H37" s="41"/>
      <c r="I37" s="41"/>
    </row>
    <row r="38" spans="1:9" ht="14.25">
      <c r="A38" s="36"/>
      <c r="B38" s="37"/>
      <c r="C38" s="38"/>
      <c r="D38" s="38"/>
      <c r="E38" s="38"/>
      <c r="F38" s="39"/>
      <c r="G38" s="41"/>
      <c r="H38" s="39"/>
      <c r="I38" s="39"/>
    </row>
    <row r="39" spans="1:9" ht="14.25">
      <c r="A39" s="36"/>
      <c r="B39" s="37"/>
      <c r="C39" s="38"/>
      <c r="D39" s="38"/>
      <c r="E39" s="38"/>
      <c r="F39" s="39"/>
      <c r="G39" s="39"/>
      <c r="H39" s="39"/>
      <c r="I39" s="39"/>
    </row>
    <row r="40" spans="1:9" ht="14.25">
      <c r="A40" s="36"/>
      <c r="B40" s="37"/>
      <c r="C40" s="38"/>
      <c r="D40" s="38"/>
      <c r="E40" s="38"/>
      <c r="F40" s="39"/>
      <c r="G40" s="39"/>
      <c r="H40" s="39"/>
      <c r="I40" s="39"/>
    </row>
    <row r="41" spans="1:9" ht="14.25">
      <c r="A41" s="36"/>
      <c r="B41" s="37"/>
      <c r="C41" s="38"/>
      <c r="D41" s="38"/>
      <c r="E41" s="38"/>
      <c r="F41" s="39"/>
      <c r="G41" s="39"/>
      <c r="H41" s="39"/>
      <c r="I41" s="39"/>
    </row>
    <row r="42" spans="1:9" ht="14.25">
      <c r="A42" s="36"/>
      <c r="B42" s="37"/>
      <c r="C42" s="38"/>
      <c r="D42" s="38"/>
      <c r="E42" s="38"/>
      <c r="F42" s="39"/>
      <c r="G42" s="39"/>
      <c r="H42" s="39"/>
      <c r="I42" s="39"/>
    </row>
    <row r="43" spans="1:9" ht="14.25">
      <c r="A43" s="36"/>
      <c r="B43" s="37"/>
      <c r="C43" s="38"/>
      <c r="D43" s="38"/>
      <c r="E43" s="38"/>
      <c r="F43" s="39"/>
      <c r="G43" s="39"/>
      <c r="H43" s="39"/>
      <c r="I43" s="39"/>
    </row>
    <row r="44" spans="1:9" ht="14.25">
      <c r="A44" s="36"/>
      <c r="B44" s="37"/>
      <c r="C44" s="38"/>
      <c r="D44" s="38"/>
      <c r="E44" s="38"/>
      <c r="F44" s="39"/>
      <c r="G44" s="39"/>
      <c r="H44" s="39"/>
      <c r="I44" s="39"/>
    </row>
    <row r="45" spans="1:9" ht="14.25">
      <c r="A45" s="36"/>
      <c r="B45" s="37"/>
      <c r="C45" s="38"/>
      <c r="D45" s="38"/>
      <c r="E45" s="38"/>
      <c r="F45" s="39"/>
      <c r="G45" s="39"/>
      <c r="H45" s="39"/>
      <c r="I45" s="39"/>
    </row>
    <row r="46" spans="1:9" ht="14.25">
      <c r="A46" s="36"/>
      <c r="B46" s="37"/>
      <c r="C46" s="38"/>
      <c r="D46" s="38"/>
      <c r="E46" s="38"/>
      <c r="F46" s="39"/>
      <c r="G46" s="39"/>
      <c r="H46" s="39"/>
      <c r="I46" s="39"/>
    </row>
    <row r="47" spans="1:9" ht="14.25">
      <c r="A47" s="36"/>
      <c r="B47" s="37"/>
      <c r="C47" s="38"/>
      <c r="D47" s="38"/>
      <c r="E47" s="38"/>
      <c r="F47" s="39"/>
      <c r="G47" s="39"/>
      <c r="H47" s="39"/>
      <c r="I47" s="39"/>
    </row>
    <row r="48" spans="1:9" ht="14.25">
      <c r="A48" s="36"/>
      <c r="B48" s="37"/>
      <c r="C48" s="38"/>
      <c r="D48" s="38"/>
      <c r="E48" s="38"/>
      <c r="F48" s="39"/>
      <c r="G48" s="39"/>
      <c r="H48" s="39"/>
      <c r="I48" s="39"/>
    </row>
    <row r="49" spans="1:9" ht="14.25">
      <c r="A49" s="36"/>
      <c r="B49" s="37"/>
      <c r="C49" s="38"/>
      <c r="D49" s="38"/>
      <c r="E49" s="38"/>
      <c r="F49" s="39"/>
      <c r="G49" s="39"/>
      <c r="H49" s="39"/>
      <c r="I49" s="39"/>
    </row>
    <row r="50" spans="1:9" ht="14.25">
      <c r="A50" s="36"/>
      <c r="B50" s="37"/>
      <c r="C50" s="38"/>
      <c r="D50" s="38"/>
      <c r="E50" s="38"/>
      <c r="F50" s="39"/>
      <c r="G50" s="39"/>
      <c r="H50" s="39"/>
      <c r="I50" s="39"/>
    </row>
    <row r="51" spans="1:9" ht="14.25">
      <c r="A51" s="36"/>
      <c r="B51" s="37"/>
      <c r="C51" s="38"/>
      <c r="D51" s="38"/>
      <c r="E51" s="38"/>
      <c r="F51" s="39"/>
      <c r="G51" s="39"/>
      <c r="H51" s="39"/>
      <c r="I51" s="39"/>
    </row>
    <row r="52" spans="1:9" ht="14.25">
      <c r="A52" s="36"/>
      <c r="B52" s="37"/>
      <c r="C52" s="38"/>
      <c r="D52" s="38"/>
      <c r="E52" s="38"/>
      <c r="F52" s="39"/>
      <c r="G52" s="39"/>
      <c r="H52" s="39"/>
      <c r="I52" s="39"/>
    </row>
    <row r="53" spans="1:9" ht="14.25">
      <c r="A53" s="36"/>
      <c r="B53" s="37"/>
      <c r="C53" s="38"/>
      <c r="D53" s="38"/>
      <c r="E53" s="38"/>
      <c r="F53" s="39"/>
      <c r="G53" s="39"/>
      <c r="H53" s="39"/>
      <c r="I53" s="39"/>
    </row>
    <row r="54" spans="1:9" ht="14.25">
      <c r="A54" s="36"/>
      <c r="B54" s="37"/>
      <c r="C54" s="38"/>
      <c r="D54" s="38"/>
      <c r="E54" s="38"/>
      <c r="F54" s="39"/>
      <c r="G54" s="39"/>
      <c r="H54" s="39"/>
      <c r="I54" s="39"/>
    </row>
    <row r="55" spans="1:9" ht="14.25">
      <c r="A55" s="36"/>
      <c r="B55" s="37"/>
      <c r="C55" s="38"/>
      <c r="D55" s="38"/>
      <c r="E55" s="38"/>
      <c r="F55" s="39"/>
      <c r="G55" s="39"/>
      <c r="H55" s="39"/>
      <c r="I55" s="39"/>
    </row>
    <row r="56" spans="1:9" ht="14.25">
      <c r="A56" s="36"/>
      <c r="B56" s="37"/>
      <c r="C56" s="38"/>
      <c r="D56" s="38"/>
      <c r="E56" s="38"/>
      <c r="F56" s="39"/>
      <c r="G56" s="39"/>
      <c r="H56" s="39"/>
      <c r="I56" s="39"/>
    </row>
    <row r="57" spans="1:9" ht="14.25">
      <c r="A57" s="36"/>
      <c r="B57" s="37"/>
      <c r="C57" s="38"/>
      <c r="D57" s="38"/>
      <c r="E57" s="38"/>
      <c r="F57" s="39"/>
      <c r="G57" s="39"/>
      <c r="H57" s="39"/>
      <c r="I57" s="39"/>
    </row>
    <row r="58" spans="1:9" ht="14.25">
      <c r="A58" s="36"/>
      <c r="B58" s="37"/>
      <c r="C58" s="38"/>
      <c r="D58" s="38"/>
      <c r="E58" s="38"/>
      <c r="F58" s="39"/>
      <c r="G58" s="39"/>
      <c r="H58" s="39"/>
      <c r="I58" s="39"/>
    </row>
    <row r="59" spans="1:9" ht="14.25">
      <c r="A59" s="36"/>
      <c r="B59" s="37"/>
      <c r="C59" s="38"/>
      <c r="D59" s="38"/>
      <c r="E59" s="38"/>
      <c r="F59" s="39"/>
      <c r="G59" s="39"/>
      <c r="H59" s="39"/>
      <c r="I59" s="39"/>
    </row>
    <row r="60" spans="1:9" ht="14.25">
      <c r="A60" s="36"/>
      <c r="B60" s="37"/>
      <c r="C60" s="38"/>
      <c r="D60" s="38"/>
      <c r="E60" s="38"/>
      <c r="F60" s="39"/>
      <c r="G60" s="39"/>
      <c r="H60" s="39"/>
      <c r="I60" s="39"/>
    </row>
    <row r="61" spans="1:9" ht="14.25">
      <c r="A61" s="36"/>
      <c r="B61" s="37"/>
      <c r="C61" s="38"/>
      <c r="D61" s="38"/>
      <c r="E61" s="38"/>
      <c r="F61" s="39"/>
      <c r="G61" s="39"/>
      <c r="H61" s="39"/>
      <c r="I61" s="39"/>
    </row>
  </sheetData>
  <sheetProtection/>
  <mergeCells count="50">
    <mergeCell ref="A3:I3"/>
    <mergeCell ref="A2:I2"/>
    <mergeCell ref="A1:I1"/>
    <mergeCell ref="A5:I5"/>
    <mergeCell ref="B4:I4"/>
    <mergeCell ref="E30:E32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D24:D26"/>
    <mergeCell ref="E24:E26"/>
    <mergeCell ref="A21:A23"/>
    <mergeCell ref="B21:B23"/>
    <mergeCell ref="C21:C23"/>
    <mergeCell ref="D21:D23"/>
    <mergeCell ref="E21:E23"/>
    <mergeCell ref="A24:A26"/>
    <mergeCell ref="B24:B26"/>
    <mergeCell ref="C24:C26"/>
    <mergeCell ref="E15:E17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9:E11"/>
    <mergeCell ref="A12:A14"/>
    <mergeCell ref="B12:B14"/>
    <mergeCell ref="C12:C14"/>
    <mergeCell ref="D12:D14"/>
    <mergeCell ref="E12:E14"/>
    <mergeCell ref="A9:A11"/>
    <mergeCell ref="B9:B11"/>
    <mergeCell ref="C9:C11"/>
    <mergeCell ref="D9:D11"/>
    <mergeCell ref="F7:I7"/>
    <mergeCell ref="A7:A8"/>
    <mergeCell ref="B7:B8"/>
    <mergeCell ref="C7:C8"/>
    <mergeCell ref="E7:E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headerFooter alignWithMargins="0">
    <oddFooter>&amp;CPágina &amp;P&amp;R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gilda</cp:lastModifiedBy>
  <cp:lastPrinted>2012-03-22T12:58:04Z</cp:lastPrinted>
  <dcterms:created xsi:type="dcterms:W3CDTF">2012-03-21T18:42:14Z</dcterms:created>
  <dcterms:modified xsi:type="dcterms:W3CDTF">2012-08-08T18:24:12Z</dcterms:modified>
  <cp:category/>
  <cp:version/>
  <cp:contentType/>
  <cp:contentStatus/>
</cp:coreProperties>
</file>